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2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dio'!$A$1:$S$232</definedName>
    <definedName name="_xlnm.Print_Area" localSheetId="2">'Posebni'!$A$1:$I$571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<sst xmlns="http://schemas.openxmlformats.org/spreadsheetml/2006/main" count="2025" uniqueCount="798">
  <si>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</si>
  <si>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</si>
  <si>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</si>
  <si>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</si>
  <si>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</si>
  <si>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</si>
  <si>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</si>
  <si>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</si>
  <si>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</si>
  <si>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</si>
  <si>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</si>
  <si>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</si>
  <si>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</si>
  <si>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</si>
  <si>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</si>
  <si>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</si>
  <si>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</si>
  <si>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</si>
  <si>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</si>
  <si>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</si>
  <si>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</si>
  <si>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</si>
  <si>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</si>
  <si>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</si>
  <si>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</si>
  <si>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</si>
  <si>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</si>
  <si>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</si>
  <si>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</si>
  <si>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</si>
  <si>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</si>
  <si>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</si>
  <si>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</si>
  <si>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</si>
  <si>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</si>
  <si>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</si>
  <si>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</si>
  <si>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</si>
  <si>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</si>
  <si>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</si>
  <si>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</si>
  <si>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</si>
  <si>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</si>
  <si>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</si>
  <si>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</si>
  <si>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</si>
  <si>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</si>
  <si>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</si>
  <si>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</si>
  <si>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</si>
  <si>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</si>
  <si>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</si>
  <si>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</si>
  <si>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</si>
  <si>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</si>
  <si>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</si>
  <si>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</si>
  <si>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</si>
  <si>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</si>
  <si>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</si>
  <si>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</si>
  <si>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</si>
  <si>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</si>
  <si>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</si>
  <si>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</si>
  <si>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</si>
  <si>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</si>
  <si>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</si>
  <si>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</si>
  <si>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</si>
  <si>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</si>
  <si>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</si>
  <si>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</si>
  <si>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</si>
  <si>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</si>
  <si>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</si>
  <si>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</si>
  <si>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</si>
  <si>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</si>
  <si>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</si>
  <si>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</si>
  <si>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</si>
  <si>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</si>
  <si>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</si>
  <si>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</si>
  <si>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</si>
  <si>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</si>
  <si>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</si>
  <si>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</si>
  <si>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</si>
  <si>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</si>
  <si>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</si>
  <si>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</si>
  <si>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</si>
  <si>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</si>
  <si>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</si>
  <si>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</si>
  <si>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</si>
  <si>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</si>
  <si>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</si>
  <si>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</si>
  <si>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</si>
  <si>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</si>
  <si>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</si>
  <si>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</si>
  <si>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</si>
  <si>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</si>
  <si>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</si>
  <si>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</si>
  <si>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</si>
  <si>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</si>
  <si>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</si>
  <si>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</si>
  <si>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</si>
  <si>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</si>
  <si>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</si>
  <si>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</si>
  <si>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</si>
  <si>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</si>
  <si>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</si>
  <si>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</si>
  <si>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</si>
  <si>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</si>
  <si>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</si>
  <si>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</si>
  <si>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</si>
  <si>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</si>
  <si>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</si>
  <si>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</si>
  <si>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</si>
  <si>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</si>
  <si>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</si>
  <si>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</si>
  <si>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</si>
  <si>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</si>
  <si>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</si>
  <si>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</si>
  <si>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</si>
  <si>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</si>
  <si>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</si>
  <si>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</si>
  <si>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</si>
  <si>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</si>
  <si>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</si>
  <si>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</si>
  <si>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</si>
  <si>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</si>
  <si>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</si>
  <si>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</si>
  <si>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</si>
  <si>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</si>
  <si>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</si>
  <si>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</si>
  <si>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</si>
  <si>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</si>
  <si>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</si>
  <si>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</si>
  <si>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</si>
  <si>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</si>
  <si>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</si>
  <si>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</si>
  <si>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</si>
  <si>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</si>
  <si>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</si>
  <si>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</si>
  <si>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</si>
  <si>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</si>
  <si>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</si>
  <si>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</si>
  <si>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</si>
  <si>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</si>
  <si>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</si>
  <si>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</si>
  <si>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</si>
  <si>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</si>
  <si>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</si>
  <si>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</si>
  <si>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</si>
  <si>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</si>
  <si>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</si>
  <si>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</si>
  <si>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</si>
  <si>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</si>
  <si>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</si>
  <si>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</si>
  <si>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</si>
  <si>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</si>
  <si>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</si>
  <si>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</si>
  <si>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</si>
  <si>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</si>
  <si>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</si>
  <si>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</si>
  <si>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</si>
  <si>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</si>
  <si>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</si>
  <si>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</si>
  <si>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</si>
  <si>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</si>
  <si>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</si>
  <si>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</si>
  <si>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</si>
  <si>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</si>
  <si>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</si>
  <si>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</si>
  <si>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</si>
  <si>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</si>
  <si>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</si>
  <si>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</si>
  <si>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</si>
  <si>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</si>
  <si>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</si>
  <si>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</si>
  <si>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</si>
  <si>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</si>
  <si>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</si>
  <si>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</si>
  <si>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</si>
  <si>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</si>
  <si>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</si>
  <si>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</si>
  <si>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</si>
  <si>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</si>
  <si>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</si>
  <si>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</si>
  <si>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</si>
  <si>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</si>
  <si>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</si>
  <si>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</si>
  <si>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</si>
  <si>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</si>
  <si>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</si>
  <si>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</si>
  <si>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</si>
  <si>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</si>
  <si>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</si>
  <si>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</si>
  <si>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</si>
  <si>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</si>
  <si>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</si>
  <si>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</si>
  <si>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</si>
  <si>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</si>
  <si>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</si>
  <si>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</si>
  <si>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</si>
  <si>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</si>
  <si>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</si>
  <si>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</si>
  <si>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</si>
  <si>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</si>
  <si>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</si>
  <si>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</si>
  <si>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</si>
  <si>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</si>
  <si>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</si>
  <si>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</si>
  <si>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</si>
  <si>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</si>
  <si>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</si>
  <si>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</si>
  <si>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</si>
  <si>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</si>
  <si>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</si>
  <si>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</si>
  <si>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</si>
  <si>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</si>
  <si>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</si>
  <si>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</si>
  <si>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</si>
  <si>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</si>
  <si>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</si>
  <si>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</si>
  <si>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</si>
  <si>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</si>
  <si>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</si>
  <si>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</si>
  <si>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</si>
  <si>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</si>
  <si>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</si>
  <si>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</si>
  <si>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</si>
  <si>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</si>
  <si>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</si>
  <si>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</si>
  <si>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</si>
  <si>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</si>
  <si>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</si>
  <si>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</si>
  <si>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</si>
  <si>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</si>
  <si>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</si>
  <si>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</si>
  <si>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</si>
  <si>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</si>
  <si>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</si>
  <si>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</si>
  <si>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</si>
  <si>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</si>
  <si>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</si>
  <si>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</si>
  <si>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</si>
  <si>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</si>
  <si>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</si>
  <si>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</si>
  <si>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</si>
  <si>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</si>
  <si>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</si>
  <si>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</si>
  <si>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</si>
  <si>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</si>
  <si>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</si>
  <si>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</si>
  <si>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</si>
  <si>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</si>
  <si>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</si>
  <si>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</si>
  <si>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</si>
  <si>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</si>
  <si>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</si>
  <si>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</si>
  <si>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</si>
  <si>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</si>
  <si>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</si>
  <si>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</si>
  <si>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</si>
  <si>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</si>
  <si>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</si>
  <si>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</si>
  <si>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</si>
  <si>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</si>
  <si>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</si>
  <si>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</si>
  <si>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</si>
  <si>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</si>
  <si>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</si>
  <si>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</si>
  <si>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</si>
  <si>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</si>
  <si>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</si>
  <si>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</si>
  <si>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</si>
  <si>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</si>
  <si>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</si>
  <si>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</si>
  <si>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</si>
  <si>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</si>
  <si>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</si>
  <si>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</si>
  <si>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</si>
  <si>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</si>
  <si>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</si>
  <si>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</si>
  <si>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</si>
  <si>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</si>
  <si>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</si>
  <si>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</si>
  <si>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</si>
  <si>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</si>
  <si>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</si>
  <si>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</si>
  <si>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</si>
  <si>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</si>
  <si>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</si>
  <si>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</si>
  <si>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</si>
  <si>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</si>
  <si>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</si>
  <si>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</si>
  <si>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</si>
  <si>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</si>
  <si>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</si>
  <si>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</si>
  <si>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</si>
  <si>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</si>
  <si>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</si>
  <si>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</si>
  <si>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</si>
  <si>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</si>
  <si>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</si>
  <si>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</si>
  <si>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</si>
  <si>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</si>
  <si>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</si>
  <si>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</si>
  <si>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</si>
  <si>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</si>
  <si>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</si>
  <si>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</si>
  <si>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</si>
  <si>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</si>
  <si>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</si>
  <si>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</si>
  <si>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</si>
  <si>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</si>
  <si>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</si>
  <si>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</si>
  <si>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</si>
  <si>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</si>
  <si>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</si>
  <si>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</si>
  <si>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</si>
  <si>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</si>
  <si>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</si>
  <si>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</si>
  <si>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</si>
  <si>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</si>
  <si>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</si>
  <si>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</si>
  <si>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</si>
  <si>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</si>
  <si>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</si>
  <si>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</si>
  <si>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</si>
  <si>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</si>
  <si>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</si>
  <si>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</si>
  <si>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</si>
  <si>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</si>
  <si>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</si>
  <si>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</si>
  <si>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</si>
  <si>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</si>
  <si>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</si>
  <si>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</si>
  <si>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</si>
  <si>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</si>
  <si>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</si>
  <si>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</si>
  <si>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</si>
  <si>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</si>
  <si>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</si>
  <si>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</si>
  <si>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</si>
  <si>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</si>
  <si>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</si>
  <si>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</si>
  <si>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</si>
  <si>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</si>
  <si>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</si>
  <si>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</si>
  <si>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</si>
  <si>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</si>
  <si>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</si>
  <si>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</si>
  <si>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</si>
  <si>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</si>
  <si>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</si>
  <si>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</si>
  <si>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</si>
  <si>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</si>
  <si>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</si>
  <si>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</si>
  <si>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</si>
  <si>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</si>
  <si>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</si>
  <si>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</si>
  <si>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</si>
  <si>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</si>
  <si>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</si>
  <si>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</si>
  <si>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</si>
  <si>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</si>
  <si>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</si>
  <si>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</si>
  <si>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</si>
  <si>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</si>
  <si>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</si>
  <si>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</si>
  <si>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</si>
  <si>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</si>
  <si>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</si>
  <si>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</si>
  <si>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</si>
  <si>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</si>
  <si>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</si>
  <si>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</si>
  <si>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</si>
  <si>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</si>
  <si>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</si>
  <si>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</si>
  <si>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</si>
  <si>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</si>
  <si>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</si>
  <si>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</si>
  <si>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</si>
  <si>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</si>
  <si>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</si>
  <si>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</si>
  <si>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</si>
  <si>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</si>
  <si>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</si>
  <si>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</si>
  <si>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</si>
  <si>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</si>
  <si>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</si>
  <si>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</si>
  <si>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</si>
  <si>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</si>
  <si>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</si>
  <si>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</si>
  <si>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</si>
  <si>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</si>
  <si>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</si>
  <si>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</si>
  <si>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</si>
  <si>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</si>
  <si>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</si>
  <si>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</si>
  <si>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</si>
  <si>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</si>
  <si>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</si>
  <si>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</si>
  <si>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</si>
  <si>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</si>
  <si>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</si>
  <si>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</si>
  <si>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</si>
  <si>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</si>
  <si>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</si>
  <si>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</si>
  <si>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</si>
  <si>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</si>
  <si>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</si>
  <si>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</si>
  <si>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</si>
  <si>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</si>
  <si>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</si>
  <si>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</si>
  <si>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</si>
  <si>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</si>
  <si>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</si>
  <si>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</si>
  <si>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</si>
  <si>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</si>
  <si>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</si>
  <si>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</si>
  <si>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112.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</si>
  <si>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</si>
  <si>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</si>
  <si>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</si>
  <si>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</si>
  <si>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</si>
  <si>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</si>
  <si>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</si>
  <si>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</si>
  <si>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</si>
  <si>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</si>
  <si>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</si>
  <si>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</si>
  <si>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</si>
  <si>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</si>
  <si>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</si>
  <si>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</si>
  <si>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</si>
  <si>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</si>
  <si>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</si>
  <si>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</si>
  <si>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</si>
  <si>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</si>
  <si>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</si>
  <si>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</si>
  <si>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</si>
  <si>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</si>
  <si>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</si>
  <si>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</si>
  <si>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</si>
  <si>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</si>
  <si>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</si>
  <si>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</si>
  <si>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</si>
  <si>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</si>
  <si>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</si>
  <si>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</si>
  <si>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</si>
  <si>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</si>
  <si>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</si>
  <si>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</si>
  <si>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</si>
  <si>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</si>
  <si>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</si>
  <si>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</si>
  <si>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</si>
  <si>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</si>
  <si>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</si>
  <si>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</si>
  <si>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</si>
  <si>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</si>
  <si>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</si>
  <si>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</si>
  <si>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</si>
  <si>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</si>
  <si>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</si>
  <si>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</si>
  <si>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</si>
  <si>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</si>
  <si>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</si>
  <si>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</si>
  <si>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</si>
  <si>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</si>
  <si>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</si>
  <si>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</si>
  <si>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</si>
  <si>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</si>
  <si>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</si>
  <si>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</si>
  <si>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</si>
  <si>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</si>
  <si>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</si>
  <si>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</si>
  <si>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</si>
  <si>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</si>
  <si>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</si>
  <si>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</si>
  <si>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</si>
  <si>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</si>
  <si>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</si>
  <si>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</si>
  <si>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</si>
  <si>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</si>
  <si>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</si>
  <si>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</si>
  <si>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</si>
  <si>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</si>
  <si>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</si>
  <si>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</si>
  <si>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</si>
  <si>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</si>
  <si>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</si>
  <si>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</si>
  <si>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</si>
  <si>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</si>
  <si>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</si>
  <si>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</si>
  <si>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</si>
  <si>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</si>
  <si>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</si>
  <si>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</si>
  <si>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</si>
  <si>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</si>
  <si>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</si>
  <si>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</si>
  <si>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</si>
  <si>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</si>
  <si>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</si>
  <si>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</si>
  <si>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</si>
  <si>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</si>
  <si>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</si>
  <si>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</si>
  <si>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</si>
  <si>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</si>
  <si>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</si>
  <si>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</si>
  <si>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</si>
  <si>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</si>
  <si>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</si>
  <si>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</si>
  <si>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</si>
  <si>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</si>
  <si>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</si>
  <si>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</si>
  <si>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</si>
  <si>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</si>
  <si>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</si>
  <si>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</si>
  <si>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</si>
  <si>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</si>
  <si>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</si>
  <si>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</si>
  <si>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</si>
  <si>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</si>
  <si>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</si>
  <si>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</si>
  <si>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</si>
  <si>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</si>
  <si>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</si>
  <si>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</si>
  <si>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</si>
  <si>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</si>
  <si>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</si>
  <si>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</si>
  <si>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</si>
  <si>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</si>
  <si>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</si>
  <si>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</si>
  <si>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</si>
  <si>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</si>
  <si>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</si>
  <si>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</si>
  <si>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</si>
  <si>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</si>
  <si>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PROGRAM 19: IZGRADNJA OBJEKATA I UREĐENJE KOMUNALNE INFRAST.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</si>
  <si>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</si>
  <si>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</si>
  <si>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</si>
  <si>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</si>
  <si>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</si>
  <si>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</si>
  <si>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</si>
  <si>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</si>
  <si>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</si>
  <si>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</si>
  <si>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</si>
  <si>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</si>
  <si>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</si>
  <si>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</si>
  <si>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</si>
  <si>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</si>
  <si>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</si>
  <si>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II. POSEBNI DIO PRORAČUNA - OPĆINA GORNJA VRBA</t>
  </si>
  <si>
    <t>I. OPĆI DIO</t>
  </si>
  <si>
    <t>Prihodi od pruženih usluga</t>
  </si>
  <si>
    <t>Prihodi od pruženih usluga (10% NUV)</t>
  </si>
  <si>
    <r>
      <t xml:space="preserve">PLAN ZA       </t>
    </r>
    <r>
      <rPr>
        <b/>
        <sz val="14"/>
        <rFont val="Arial"/>
        <family val="2"/>
      </rPr>
      <t>2021.</t>
    </r>
  </si>
  <si>
    <t>Izgradnja ceste u Ulici 108. brigade</t>
  </si>
  <si>
    <t>Izgradnja ceste u Ulici bl. Alojzija Stepinca</t>
  </si>
  <si>
    <t>Izgradnja ceste u Ulici 22. Svibnja</t>
  </si>
  <si>
    <t>Izgradnja ceste u Jasinjskoj ulici</t>
  </si>
  <si>
    <t>PROJEKT 09: IZGRADNJA MONTAŽNOG SPREMIŠTA KOD NOGOMETNOG IGRALIŠTA U GORNJOJ VRBI</t>
  </si>
  <si>
    <t>Ostali nespomenuti građevinski objekti - izletište</t>
  </si>
  <si>
    <t>Ostali nespomenuti građevinski objekti - igrališta</t>
  </si>
  <si>
    <t>Ostali nespomenuti građevinski objekti - parkiralište u D. Vrbi</t>
  </si>
  <si>
    <t>Subvencije poljoprivrednicima i obrtnicima - poticanje poduzetništva</t>
  </si>
  <si>
    <t>Naknade građanima i kućanstvima u novcu - pomoć mladim obiteljima za kupnju nekretnine</t>
  </si>
  <si>
    <t>128.</t>
  </si>
  <si>
    <t>129.</t>
  </si>
  <si>
    <t>130.</t>
  </si>
  <si>
    <t>131.</t>
  </si>
  <si>
    <t>132.</t>
  </si>
  <si>
    <t>133.</t>
  </si>
  <si>
    <t>134.</t>
  </si>
  <si>
    <t>135.</t>
  </si>
  <si>
    <t>Oprema za održavanje i zaštitu - klimatizacija</t>
  </si>
  <si>
    <t>Rashodi za dodatna ulaganja na nefinancijskoj imovini</t>
  </si>
  <si>
    <t>136.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</si>
  <si>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</si>
  <si>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</si>
  <si>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</si>
  <si>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</si>
  <si>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</si>
  <si>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</si>
  <si>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</si>
  <si>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</si>
  <si>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</si>
  <si>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</si>
  <si>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</si>
  <si>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06: NOGOSTUPI</t>
  </si>
  <si>
    <t xml:space="preserve">AKTIVNOST 07: JAVNE POVRŠINE </t>
  </si>
  <si>
    <t>AKTIVNOST 08: POLJSKI PUTEVI</t>
  </si>
  <si>
    <t xml:space="preserve">AKTIVNOST 09: NABAVKA I SADNJA STABALA NA JAVNOJ PORŠINI </t>
  </si>
  <si>
    <t xml:space="preserve">AKTIVNOST 10: NABAVKA I POSTAVLJANJE NATPISNIH PLOČA I PLOČA S NAZIVIMA ULICA </t>
  </si>
  <si>
    <t xml:space="preserve">AKTIVNOST 11: URBANI MOBILIJAR I PRIGODNO UKRAŠAVANJE </t>
  </si>
  <si>
    <t>T001011811</t>
  </si>
  <si>
    <t>K001012009</t>
  </si>
  <si>
    <t>K001012010</t>
  </si>
  <si>
    <t>PROGRAM 23: "ZAŽELI - OPĆINA GORNJA VRBA",                                PROGRAM ZAPOŠLJAVANJA ŽENA</t>
  </si>
  <si>
    <t>AKTIVNOST 01: ZAPOŠLJAVANJE ŽENA</t>
  </si>
  <si>
    <t>T001012301</t>
  </si>
  <si>
    <t>AKTIVNOST 02: OBRAZOVANJE I OSPOSOBLJAVANJE ŽENA</t>
  </si>
  <si>
    <t>T001012302</t>
  </si>
  <si>
    <t>AKTIVNOST 03: PROMIDŽBA I VIDLJIVOST PROGRAMA</t>
  </si>
  <si>
    <t>T001012303</t>
  </si>
  <si>
    <t>Naknade građanima i kućanstvima u novcu - JEDNOKRATNA POMOĆ NEZAPOSLENIMA U SLUČAJU GUBITKA RADNOG MJESTA</t>
  </si>
  <si>
    <r>
      <t xml:space="preserve">NOVI PLAN ZA       </t>
    </r>
    <r>
      <rPr>
        <b/>
        <sz val="14"/>
        <rFont val="Arial"/>
        <family val="2"/>
      </rPr>
      <t>2021.</t>
    </r>
  </si>
  <si>
    <t>INDEKS 7/5</t>
  </si>
  <si>
    <t>POVEĆANJE / SMANJENJE</t>
  </si>
  <si>
    <t>PLAN 2021.</t>
  </si>
  <si>
    <t>NOVI PLAN 2021.</t>
  </si>
  <si>
    <t>INDEKS 3/1*100</t>
  </si>
  <si>
    <t>NAKON 1. IZMJENA I DOPUNA</t>
  </si>
  <si>
    <t>58.</t>
  </si>
  <si>
    <t>137.</t>
  </si>
  <si>
    <t>138.</t>
  </si>
  <si>
    <t>139.</t>
  </si>
  <si>
    <t>140.</t>
  </si>
  <si>
    <t>141.</t>
  </si>
  <si>
    <t>142.</t>
  </si>
  <si>
    <t>146.</t>
  </si>
  <si>
    <t>AKTIVNOST 07: DONACIJA - POTRES (BANOVINA)</t>
  </si>
  <si>
    <t>K001011905</t>
  </si>
  <si>
    <t>145.</t>
  </si>
  <si>
    <t>PROJEKT 05: MRTVAČNICA GORNJA VRBA</t>
  </si>
  <si>
    <t>147.</t>
  </si>
  <si>
    <t>148.</t>
  </si>
  <si>
    <t>41.01</t>
  </si>
  <si>
    <t>K001012011</t>
  </si>
  <si>
    <t>143.</t>
  </si>
  <si>
    <t>PROJEKT 11: ADAPTACIJA NOG.IGRALIŠTA U G.VRBI</t>
  </si>
  <si>
    <t>K001012012</t>
  </si>
  <si>
    <t>PROJEKT 12: IZGR.POM.NOG. IGRALIŠTA U G.VRBI</t>
  </si>
  <si>
    <t>149.</t>
  </si>
  <si>
    <t>144.</t>
  </si>
  <si>
    <t>K001011906</t>
  </si>
  <si>
    <t>PROJEKT 06: ZACJEVLJENJE KANALA (VRB.ŽRTAVA, GV)</t>
  </si>
  <si>
    <t>Sitan inventar (bicikli)</t>
  </si>
  <si>
    <t>PROJEKT 02: IZGRADNJA OBJEKATA - TRIBINA GV</t>
  </si>
  <si>
    <t>PRORAČUN OPĆINE GORNJA VRBA ZA 2021.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</si>
</sst>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3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wrapText="1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30" xfId="0" applyNumberFormat="1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5" fontId="5" fillId="0" borderId="32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165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5" fontId="5" fillId="0" borderId="34" xfId="0" applyNumberFormat="1" applyFont="1" applyBorder="1" applyAlignment="1">
      <alignment/>
    </xf>
    <xf numFmtId="165" fontId="5" fillId="0" borderId="35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>
      <alignment horizontal="left"/>
    </xf>
    <xf numFmtId="0" fontId="3" fillId="15" borderId="38" xfId="0" applyFont="1" applyFill="1" applyBorder="1" applyAlignment="1">
      <alignment wrapText="1"/>
    </xf>
    <xf numFmtId="3" fontId="3" fillId="15" borderId="38" xfId="0" applyNumberFormat="1" applyFont="1" applyFill="1" applyBorder="1" applyAlignment="1">
      <alignment/>
    </xf>
    <xf numFmtId="164" fontId="5" fillId="15" borderId="39" xfId="0" applyNumberFormat="1" applyFont="1" applyFill="1" applyBorder="1" applyAlignment="1">
      <alignment/>
    </xf>
    <xf numFmtId="165" fontId="5" fillId="15" borderId="39" xfId="0" applyNumberFormat="1" applyFont="1" applyFill="1" applyBorder="1" applyAlignment="1">
      <alignment/>
    </xf>
    <xf numFmtId="165" fontId="5" fillId="15" borderId="23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4" xfId="0" applyFont="1" applyFill="1" applyBorder="1" applyAlignment="1">
      <alignment horizontal="left"/>
    </xf>
    <xf numFmtId="0" fontId="3" fillId="15" borderId="25" xfId="0" applyFont="1" applyFill="1" applyBorder="1" applyAlignment="1">
      <alignment wrapText="1"/>
    </xf>
    <xf numFmtId="3" fontId="3" fillId="15" borderId="25" xfId="0" applyNumberFormat="1" applyFont="1" applyFill="1" applyBorder="1" applyAlignment="1">
      <alignment/>
    </xf>
    <xf numFmtId="164" fontId="5" fillId="15" borderId="34" xfId="0" applyNumberFormat="1" applyFont="1" applyFill="1" applyBorder="1" applyAlignment="1">
      <alignment/>
    </xf>
    <xf numFmtId="165" fontId="5" fillId="15" borderId="34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5" xfId="0" applyFont="1" applyFill="1" applyBorder="1" applyAlignment="1">
      <alignment horizontal="left"/>
    </xf>
    <xf numFmtId="0" fontId="3" fillId="15" borderId="15" xfId="0" applyFont="1" applyFill="1" applyBorder="1" applyAlignment="1">
      <alignment/>
    </xf>
    <xf numFmtId="3" fontId="3" fillId="15" borderId="15" xfId="0" applyNumberFormat="1" applyFont="1" applyFill="1" applyBorder="1" applyAlignment="1">
      <alignment/>
    </xf>
    <xf numFmtId="165" fontId="5" fillId="15" borderId="15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5" xfId="0" applyFont="1" applyFill="1" applyBorder="1" applyAlignment="1">
      <alignment horizontal="left"/>
    </xf>
    <xf numFmtId="0" fontId="3" fillId="15" borderId="25" xfId="0" applyFont="1" applyFill="1" applyBorder="1" applyAlignment="1">
      <alignment vertical="center" wrapText="1"/>
    </xf>
    <xf numFmtId="165" fontId="5" fillId="15" borderId="40" xfId="0" applyNumberFormat="1" applyFont="1" applyFill="1" applyBorder="1" applyAlignment="1">
      <alignment/>
    </xf>
    <xf numFmtId="165" fontId="5" fillId="15" borderId="19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15" xfId="0" applyFont="1" applyFill="1" applyBorder="1" applyAlignment="1">
      <alignment wrapText="1"/>
    </xf>
    <xf numFmtId="164" fontId="5" fillId="15" borderId="15" xfId="0" applyNumberFormat="1" applyFont="1" applyFill="1" applyBorder="1" applyAlignment="1">
      <alignment/>
    </xf>
    <xf numFmtId="165" fontId="5" fillId="15" borderId="41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6" xfId="0" applyFont="1" applyFill="1" applyBorder="1" applyAlignment="1">
      <alignment horizontal="left"/>
    </xf>
    <xf numFmtId="0" fontId="3" fillId="8" borderId="12" xfId="0" applyFont="1" applyFill="1" applyBorder="1" applyAlignment="1">
      <alignment wrapText="1"/>
    </xf>
    <xf numFmtId="3" fontId="3" fillId="8" borderId="12" xfId="0" applyNumberFormat="1" applyFont="1" applyFill="1" applyBorder="1" applyAlignment="1">
      <alignment/>
    </xf>
    <xf numFmtId="164" fontId="5" fillId="8" borderId="30" xfId="0" applyNumberFormat="1" applyFont="1" applyFill="1" applyBorder="1" applyAlignment="1">
      <alignment/>
    </xf>
    <xf numFmtId="165" fontId="5" fillId="8" borderId="30" xfId="0" applyNumberFormat="1" applyFont="1" applyFill="1" applyBorder="1" applyAlignment="1">
      <alignment/>
    </xf>
    <xf numFmtId="165" fontId="5" fillId="8" borderId="12" xfId="0" applyNumberFormat="1" applyFont="1" applyFill="1" applyBorder="1" applyAlignment="1">
      <alignment/>
    </xf>
    <xf numFmtId="165" fontId="5" fillId="8" borderId="3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3" borderId="20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3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30" xfId="0" applyNumberFormat="1" applyFont="1" applyFill="1" applyBorder="1" applyAlignment="1">
      <alignment/>
    </xf>
    <xf numFmtId="165" fontId="3" fillId="8" borderId="3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8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4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4" fontId="8" fillId="7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8" fillId="7" borderId="2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46" xfId="0" applyFont="1" applyFill="1" applyBorder="1" applyAlignment="1">
      <alignment/>
    </xf>
    <xf numFmtId="4" fontId="8" fillId="7" borderId="46" xfId="0" applyNumberFormat="1" applyFont="1" applyFill="1" applyBorder="1" applyAlignment="1">
      <alignment/>
    </xf>
    <xf numFmtId="4" fontId="8" fillId="7" borderId="28" xfId="0" applyNumberFormat="1" applyFont="1" applyFill="1" applyBorder="1" applyAlignment="1">
      <alignment/>
    </xf>
    <xf numFmtId="4" fontId="8" fillId="7" borderId="47" xfId="0" applyNumberFormat="1" applyFont="1" applyFill="1" applyBorder="1" applyAlignment="1">
      <alignment/>
    </xf>
    <xf numFmtId="4" fontId="8" fillId="7" borderId="48" xfId="0" applyNumberFormat="1" applyFont="1" applyFill="1" applyBorder="1" applyAlignment="1">
      <alignment/>
    </xf>
    <xf numFmtId="0" fontId="15" fillId="0" borderId="45" xfId="0" applyFont="1" applyFill="1" applyBorder="1" applyAlignment="1">
      <alignment/>
    </xf>
    <xf numFmtId="4" fontId="8" fillId="7" borderId="30" xfId="0" applyNumberFormat="1" applyFont="1" applyFill="1" applyBorder="1" applyAlignment="1">
      <alignment/>
    </xf>
    <xf numFmtId="4" fontId="8" fillId="7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46" xfId="0" applyFont="1" applyFill="1" applyBorder="1" applyAlignment="1">
      <alignment horizontal="left" vertical="center"/>
    </xf>
    <xf numFmtId="49" fontId="8" fillId="0" borderId="4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46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4" fontId="8" fillId="7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4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8" xfId="0" applyFont="1" applyFill="1" applyBorder="1" applyAlignment="1">
      <alignment/>
    </xf>
    <xf numFmtId="4" fontId="7" fillId="7" borderId="2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7" xfId="0" applyFont="1" applyFill="1" applyBorder="1" applyAlignment="1">
      <alignment/>
    </xf>
    <xf numFmtId="4" fontId="8" fillId="7" borderId="26" xfId="0" applyNumberFormat="1" applyFont="1" applyFill="1" applyBorder="1" applyAlignment="1">
      <alignment horizontal="right"/>
    </xf>
    <xf numFmtId="4" fontId="13" fillId="19" borderId="43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8" xfId="0" applyFont="1" applyFill="1" applyBorder="1" applyAlignment="1">
      <alignment vertical="center" wrapText="1"/>
    </xf>
    <xf numFmtId="0" fontId="15" fillId="7" borderId="4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4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8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44" xfId="0" applyFont="1" applyFill="1" applyBorder="1" applyAlignment="1">
      <alignment/>
    </xf>
    <xf numFmtId="4" fontId="6" fillId="19" borderId="4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43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4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4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8" xfId="0" applyFont="1" applyFill="1" applyBorder="1" applyAlignment="1">
      <alignment vertical="center" wrapText="1"/>
    </xf>
    <xf numFmtId="0" fontId="18" fillId="7" borderId="48" xfId="0" applyFont="1" applyFill="1" applyBorder="1" applyAlignment="1">
      <alignment vertical="center"/>
    </xf>
    <xf numFmtId="0" fontId="18" fillId="7" borderId="48" xfId="0" applyFont="1" applyFill="1" applyBorder="1" applyAlignment="1">
      <alignment/>
    </xf>
    <xf numFmtId="0" fontId="18" fillId="7" borderId="48" xfId="0" applyFont="1" applyFill="1" applyBorder="1" applyAlignment="1">
      <alignment/>
    </xf>
    <xf numFmtId="0" fontId="18" fillId="7" borderId="47" xfId="0" applyFont="1" applyFill="1" applyBorder="1" applyAlignment="1">
      <alignment/>
    </xf>
    <xf numFmtId="0" fontId="18" fillId="7" borderId="47" xfId="0" applyFont="1" applyFill="1" applyBorder="1" applyAlignment="1">
      <alignment vertical="center"/>
    </xf>
    <xf numFmtId="0" fontId="18" fillId="7" borderId="47" xfId="0" applyFont="1" applyFill="1" applyBorder="1" applyAlignment="1">
      <alignment horizontal="left" vertical="center"/>
    </xf>
    <xf numFmtId="0" fontId="18" fillId="7" borderId="47" xfId="0" applyFont="1" applyFill="1" applyBorder="1" applyAlignment="1">
      <alignment/>
    </xf>
    <xf numFmtId="0" fontId="18" fillId="7" borderId="48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23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23" xfId="0" applyNumberFormat="1" applyFont="1" applyFill="1" applyBorder="1" applyAlignment="1">
      <alignment horizontal="right"/>
    </xf>
    <xf numFmtId="165" fontId="0" fillId="7" borderId="27" xfId="0" applyNumberFormat="1" applyFont="1" applyFill="1" applyBorder="1" applyAlignment="1">
      <alignment/>
    </xf>
    <xf numFmtId="165" fontId="0" fillId="7" borderId="44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8" xfId="0" applyNumberFormat="1" applyFont="1" applyFill="1" applyBorder="1" applyAlignment="1">
      <alignment/>
    </xf>
    <xf numFmtId="165" fontId="0" fillId="7" borderId="4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7" xfId="0" applyNumberFormat="1" applyFont="1" applyFill="1" applyBorder="1" applyAlignment="1">
      <alignment wrapText="1"/>
    </xf>
    <xf numFmtId="165" fontId="0" fillId="7" borderId="44" xfId="0" applyNumberFormat="1" applyFont="1" applyFill="1" applyBorder="1" applyAlignment="1">
      <alignment wrapText="1"/>
    </xf>
    <xf numFmtId="0" fontId="0" fillId="7" borderId="44" xfId="0" applyFont="1" applyFill="1" applyBorder="1" applyAlignment="1">
      <alignment wrapText="1"/>
    </xf>
    <xf numFmtId="165" fontId="0" fillId="7" borderId="27" xfId="0" applyNumberFormat="1" applyFont="1" applyFill="1" applyBorder="1" applyAlignment="1">
      <alignment horizontal="right" wrapText="1"/>
    </xf>
    <xf numFmtId="165" fontId="0" fillId="7" borderId="4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23" xfId="0" applyNumberFormat="1" applyFont="1" applyFill="1" applyBorder="1" applyAlignment="1">
      <alignment horizontal="right" vertical="center"/>
    </xf>
    <xf numFmtId="165" fontId="8" fillId="35" borderId="23" xfId="0" applyNumberFormat="1" applyFont="1" applyFill="1" applyBorder="1" applyAlignment="1">
      <alignment horizontal="right" vertical="center"/>
    </xf>
    <xf numFmtId="0" fontId="8" fillId="7" borderId="30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wrapText="1"/>
    </xf>
    <xf numFmtId="0" fontId="5" fillId="0" borderId="36" xfId="0" applyFont="1" applyBorder="1" applyAlignment="1">
      <alignment/>
    </xf>
    <xf numFmtId="0" fontId="5" fillId="0" borderId="25" xfId="0" applyFont="1" applyBorder="1" applyAlignment="1">
      <alignment/>
    </xf>
    <xf numFmtId="0" fontId="8" fillId="7" borderId="30" xfId="0" applyFont="1" applyFill="1" applyBorder="1" applyAlignment="1">
      <alignment vertical="center"/>
    </xf>
    <xf numFmtId="0" fontId="8" fillId="7" borderId="30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4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6" xfId="0" applyNumberFormat="1" applyFont="1" applyFill="1" applyBorder="1" applyAlignment="1">
      <alignment horizontal="right"/>
    </xf>
    <xf numFmtId="3" fontId="6" fillId="19" borderId="43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4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8" fillId="7" borderId="44" xfId="0" applyNumberFormat="1" applyFont="1" applyFill="1" applyBorder="1" applyAlignment="1">
      <alignment horizontal="right"/>
    </xf>
    <xf numFmtId="3" fontId="8" fillId="7" borderId="2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43" xfId="0" applyNumberFormat="1" applyFont="1" applyFill="1" applyBorder="1" applyAlignment="1">
      <alignment horizontal="right"/>
    </xf>
    <xf numFmtId="3" fontId="8" fillId="7" borderId="28" xfId="0" applyNumberFormat="1" applyFont="1" applyFill="1" applyBorder="1" applyAlignment="1">
      <alignment horizontal="right"/>
    </xf>
    <xf numFmtId="3" fontId="8" fillId="7" borderId="48" xfId="0" applyNumberFormat="1" applyFont="1" applyFill="1" applyBorder="1" applyAlignment="1">
      <alignment horizontal="right"/>
    </xf>
    <xf numFmtId="3" fontId="8" fillId="7" borderId="3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7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7" xfId="0" applyNumberFormat="1" applyFont="1" applyFill="1" applyBorder="1" applyAlignment="1">
      <alignment horizontal="right"/>
    </xf>
    <xf numFmtId="3" fontId="13" fillId="19" borderId="4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44" xfId="0" applyNumberFormat="1" applyFont="1" applyFill="1" applyBorder="1" applyAlignment="1">
      <alignment horizontal="right"/>
    </xf>
    <xf numFmtId="3" fontId="7" fillId="7" borderId="44" xfId="0" applyNumberFormat="1" applyFont="1" applyFill="1" applyBorder="1" applyAlignment="1">
      <alignment horizontal="right"/>
    </xf>
    <xf numFmtId="3" fontId="15" fillId="7" borderId="44" xfId="0" applyNumberFormat="1" applyFont="1" applyFill="1" applyBorder="1" applyAlignment="1">
      <alignment horizontal="right"/>
    </xf>
    <xf numFmtId="4" fontId="8" fillId="7" borderId="44" xfId="0" applyNumberFormat="1" applyFont="1" applyFill="1" applyBorder="1" applyAlignment="1">
      <alignment horizontal="right"/>
    </xf>
    <xf numFmtId="3" fontId="0" fillId="7" borderId="44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4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43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52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46" xfId="0" applyNumberFormat="1" applyFont="1" applyFill="1" applyBorder="1" applyAlignment="1">
      <alignment horizontal="right"/>
    </xf>
    <xf numFmtId="3" fontId="8" fillId="7" borderId="47" xfId="0" applyNumberFormat="1" applyFont="1" applyFill="1" applyBorder="1" applyAlignment="1">
      <alignment horizontal="right"/>
    </xf>
    <xf numFmtId="3" fontId="8" fillId="7" borderId="45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 vertical="center"/>
    </xf>
    <xf numFmtId="165" fontId="0" fillId="7" borderId="1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 wrapText="1"/>
    </xf>
    <xf numFmtId="4" fontId="0" fillId="0" borderId="45" xfId="0" applyNumberFormat="1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horizontal="right" vertical="center"/>
    </xf>
    <xf numFmtId="165" fontId="0" fillId="0" borderId="45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164" fontId="5" fillId="3" borderId="34" xfId="0" applyNumberFormat="1" applyFont="1" applyFill="1" applyBorder="1" applyAlignment="1">
      <alignment/>
    </xf>
    <xf numFmtId="164" fontId="5" fillId="3" borderId="3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5" fontId="5" fillId="0" borderId="30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5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165" fontId="5" fillId="0" borderId="32" xfId="0" applyNumberFormat="1" applyFont="1" applyFill="1" applyBorder="1" applyAlignment="1">
      <alignment/>
    </xf>
    <xf numFmtId="0" fontId="3" fillId="3" borderId="37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9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164" fontId="5" fillId="3" borderId="49" xfId="0" applyNumberFormat="1" applyFont="1" applyFill="1" applyBorder="1" applyAlignment="1">
      <alignment/>
    </xf>
    <xf numFmtId="49" fontId="5" fillId="34" borderId="51" xfId="0" applyNumberFormat="1" applyFont="1" applyFill="1" applyBorder="1" applyAlignment="1">
      <alignment horizontal="center"/>
    </xf>
    <xf numFmtId="49" fontId="5" fillId="34" borderId="40" xfId="0" applyNumberFormat="1" applyFont="1" applyFill="1" applyBorder="1" applyAlignment="1">
      <alignment horizontal="center"/>
    </xf>
    <xf numFmtId="49" fontId="5" fillId="3" borderId="53" xfId="0" applyNumberFormat="1" applyFont="1" applyFill="1" applyBorder="1" applyAlignment="1">
      <alignment/>
    </xf>
    <xf numFmtId="49" fontId="5" fillId="3" borderId="38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3" borderId="15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3" borderId="29" xfId="0" applyNumberFormat="1" applyFont="1" applyFill="1" applyBorder="1" applyAlignment="1">
      <alignment/>
    </xf>
    <xf numFmtId="49" fontId="5" fillId="3" borderId="10" xfId="0" applyNumberFormat="1" applyFont="1" applyFill="1" applyBorder="1" applyAlignment="1">
      <alignment/>
    </xf>
    <xf numFmtId="49" fontId="5" fillId="3" borderId="36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33" borderId="36" xfId="0" applyNumberFormat="1" applyFont="1" applyFill="1" applyBorder="1" applyAlignment="1">
      <alignment/>
    </xf>
    <xf numFmtId="49" fontId="5" fillId="33" borderId="25" xfId="0" applyNumberFormat="1" applyFont="1" applyFill="1" applyBorder="1" applyAlignment="1">
      <alignment/>
    </xf>
    <xf numFmtId="49" fontId="5" fillId="0" borderId="56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15" borderId="53" xfId="0" applyNumberFormat="1" applyFont="1" applyFill="1" applyBorder="1" applyAlignment="1">
      <alignment/>
    </xf>
    <xf numFmtId="49" fontId="5" fillId="15" borderId="38" xfId="0" applyNumberFormat="1" applyFont="1" applyFill="1" applyBorder="1" applyAlignment="1">
      <alignment/>
    </xf>
    <xf numFmtId="49" fontId="5" fillId="8" borderId="55" xfId="0" applyNumberFormat="1" applyFont="1" applyFill="1" applyBorder="1" applyAlignment="1">
      <alignment/>
    </xf>
    <xf numFmtId="49" fontId="5" fillId="8" borderId="12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55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8" borderId="29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6" xfId="0" applyNumberFormat="1" applyFont="1" applyFill="1" applyBorder="1" applyAlignment="1">
      <alignment/>
    </xf>
    <xf numFmtId="49" fontId="5" fillId="15" borderId="25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5" fillId="15" borderId="15" xfId="0" applyNumberFormat="1" applyFont="1" applyFill="1" applyBorder="1" applyAlignment="1">
      <alignment/>
    </xf>
    <xf numFmtId="49" fontId="3" fillId="0" borderId="2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5" fontId="3" fillId="0" borderId="30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7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164" fontId="5" fillId="0" borderId="47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8" fillId="0" borderId="29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55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4" fontId="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9" xfId="0" applyNumberFormat="1" applyFont="1" applyFill="1" applyBorder="1" applyAlignment="1">
      <alignment/>
    </xf>
    <xf numFmtId="4" fontId="15" fillId="0" borderId="48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5" fillId="0" borderId="58" xfId="0" applyFont="1" applyFill="1" applyBorder="1" applyAlignment="1">
      <alignment horizontal="left"/>
    </xf>
    <xf numFmtId="0" fontId="15" fillId="0" borderId="58" xfId="0" applyFont="1" applyFill="1" applyBorder="1" applyAlignment="1">
      <alignment wrapText="1"/>
    </xf>
    <xf numFmtId="4" fontId="15" fillId="0" borderId="58" xfId="0" applyNumberFormat="1" applyFont="1" applyFill="1" applyBorder="1" applyAlignment="1">
      <alignment/>
    </xf>
    <xf numFmtId="0" fontId="0" fillId="0" borderId="59" xfId="0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15" fillId="0" borderId="6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8" xfId="0" applyFont="1" applyFill="1" applyBorder="1" applyAlignment="1">
      <alignment wrapText="1"/>
    </xf>
    <xf numFmtId="0" fontId="15" fillId="0" borderId="48" xfId="0" applyFont="1" applyFill="1" applyBorder="1" applyAlignment="1">
      <alignment vertical="distributed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4" fontId="11" fillId="16" borderId="38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/>
    </xf>
    <xf numFmtId="165" fontId="15" fillId="0" borderId="62" xfId="0" applyNumberFormat="1" applyFont="1" applyFill="1" applyBorder="1" applyAlignment="1">
      <alignment horizontal="right"/>
    </xf>
    <xf numFmtId="165" fontId="15" fillId="0" borderId="32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/>
    </xf>
    <xf numFmtId="49" fontId="15" fillId="0" borderId="63" xfId="0" applyNumberFormat="1" applyFont="1" applyFill="1" applyBorder="1" applyAlignment="1">
      <alignment/>
    </xf>
    <xf numFmtId="165" fontId="15" fillId="0" borderId="64" xfId="0" applyNumberFormat="1" applyFont="1" applyFill="1" applyBorder="1" applyAlignment="1">
      <alignment horizontal="right"/>
    </xf>
    <xf numFmtId="0" fontId="15" fillId="0" borderId="63" xfId="0" applyFont="1" applyFill="1" applyBorder="1" applyAlignment="1">
      <alignment/>
    </xf>
    <xf numFmtId="0" fontId="0" fillId="0" borderId="65" xfId="0" applyFont="1" applyBorder="1" applyAlignment="1">
      <alignment/>
    </xf>
    <xf numFmtId="4" fontId="15" fillId="0" borderId="58" xfId="0" applyNumberFormat="1" applyFont="1" applyFill="1" applyBorder="1" applyAlignment="1">
      <alignment/>
    </xf>
    <xf numFmtId="0" fontId="15" fillId="0" borderId="63" xfId="0" applyFont="1" applyFill="1" applyBorder="1" applyAlignment="1">
      <alignment horizontal="left"/>
    </xf>
    <xf numFmtId="0" fontId="15" fillId="0" borderId="58" xfId="0" applyFont="1" applyFill="1" applyBorder="1" applyAlignment="1">
      <alignment horizontal="left" vertical="center"/>
    </xf>
    <xf numFmtId="0" fontId="15" fillId="0" borderId="58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4" fontId="11" fillId="4" borderId="38" xfId="0" applyNumberFormat="1" applyFont="1" applyFill="1" applyBorder="1" applyAlignment="1">
      <alignment/>
    </xf>
    <xf numFmtId="4" fontId="11" fillId="4" borderId="38" xfId="0" applyNumberFormat="1" applyFont="1" applyFill="1" applyBorder="1" applyAlignment="1">
      <alignment wrapText="1"/>
    </xf>
    <xf numFmtId="165" fontId="12" fillId="16" borderId="54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/>
    </xf>
    <xf numFmtId="165" fontId="12" fillId="4" borderId="5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4" fontId="19" fillId="16" borderId="38" xfId="0" applyNumberFormat="1" applyFont="1" applyFill="1" applyBorder="1" applyAlignment="1">
      <alignment/>
    </xf>
    <xf numFmtId="165" fontId="20" fillId="16" borderId="54" xfId="0" applyNumberFormat="1" applyFont="1" applyFill="1" applyBorder="1" applyAlignment="1">
      <alignment horizontal="right"/>
    </xf>
    <xf numFmtId="0" fontId="19" fillId="16" borderId="0" xfId="0" applyFont="1" applyFill="1" applyAlignment="1">
      <alignment/>
    </xf>
    <xf numFmtId="4" fontId="11" fillId="9" borderId="40" xfId="0" applyNumberFormat="1" applyFont="1" applyFill="1" applyBorder="1" applyAlignment="1">
      <alignment vertical="center"/>
    </xf>
    <xf numFmtId="165" fontId="12" fillId="9" borderId="69" xfId="0" applyNumberFormat="1" applyFont="1" applyFill="1" applyBorder="1" applyAlignment="1">
      <alignment horizontal="right" vertical="center"/>
    </xf>
    <xf numFmtId="0" fontId="11" fillId="9" borderId="0" xfId="0" applyFont="1" applyFill="1" applyAlignment="1">
      <alignment vertical="center"/>
    </xf>
    <xf numFmtId="0" fontId="6" fillId="0" borderId="7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61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distributed" wrapText="1"/>
    </xf>
    <xf numFmtId="4" fontId="6" fillId="0" borderId="48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distributed" wrapText="1"/>
    </xf>
    <xf numFmtId="0" fontId="0" fillId="0" borderId="71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5" fillId="0" borderId="72" xfId="0" applyFont="1" applyFill="1" applyBorder="1" applyAlignment="1">
      <alignment/>
    </xf>
    <xf numFmtId="0" fontId="15" fillId="0" borderId="73" xfId="0" applyFont="1" applyFill="1" applyBorder="1" applyAlignment="1">
      <alignment/>
    </xf>
    <xf numFmtId="0" fontId="15" fillId="0" borderId="73" xfId="0" applyFont="1" applyFill="1" applyBorder="1" applyAlignment="1">
      <alignment horizontal="left"/>
    </xf>
    <xf numFmtId="0" fontId="15" fillId="0" borderId="73" xfId="0" applyFont="1" applyFill="1" applyBorder="1" applyAlignment="1">
      <alignment wrapText="1"/>
    </xf>
    <xf numFmtId="4" fontId="15" fillId="0" borderId="7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18" xfId="0" applyFont="1" applyBorder="1" applyAlignment="1">
      <alignment shrinkToFit="1"/>
    </xf>
    <xf numFmtId="0" fontId="12" fillId="0" borderId="68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61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8" fillId="0" borderId="55" xfId="0" applyFont="1" applyFill="1" applyBorder="1" applyAlignment="1">
      <alignment/>
    </xf>
    <xf numFmtId="0" fontId="8" fillId="4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0" fillId="36" borderId="0" xfId="0" applyFill="1" applyAlignment="1">
      <alignment/>
    </xf>
    <xf numFmtId="165" fontId="15" fillId="0" borderId="74" xfId="0" applyNumberFormat="1" applyFont="1" applyFill="1" applyBorder="1" applyAlignment="1">
      <alignment horizontal="right"/>
    </xf>
    <xf numFmtId="0" fontId="15" fillId="0" borderId="69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wrapText="1"/>
    </xf>
    <xf numFmtId="0" fontId="8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5" fillId="0" borderId="35" xfId="0" applyNumberFormat="1" applyFont="1" applyFill="1" applyBorder="1" applyAlignment="1">
      <alignment/>
    </xf>
    <xf numFmtId="165" fontId="12" fillId="4" borderId="69" xfId="0" applyNumberFormat="1" applyFont="1" applyFill="1" applyBorder="1" applyAlignment="1">
      <alignment horizontal="right"/>
    </xf>
    <xf numFmtId="0" fontId="6" fillId="36" borderId="0" xfId="0" applyFont="1" applyFill="1" applyAlignment="1">
      <alignment/>
    </xf>
    <xf numFmtId="0" fontId="2" fillId="36" borderId="0" xfId="0" applyFont="1" applyFill="1" applyAlignment="1">
      <alignment/>
    </xf>
    <xf numFmtId="4" fontId="11" fillId="4" borderId="40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3" borderId="25" xfId="0" applyNumberFormat="1" applyFont="1" applyFill="1" applyBorder="1" applyAlignment="1">
      <alignment/>
    </xf>
    <xf numFmtId="49" fontId="15" fillId="0" borderId="57" xfId="0" applyNumberFormat="1" applyFont="1" applyFill="1" applyBorder="1" applyAlignment="1">
      <alignment/>
    </xf>
    <xf numFmtId="165" fontId="15" fillId="0" borderId="75" xfId="0" applyNumberFormat="1" applyFont="1" applyFill="1" applyBorder="1" applyAlignment="1">
      <alignment horizontal="right"/>
    </xf>
    <xf numFmtId="49" fontId="15" fillId="0" borderId="58" xfId="0" applyNumberFormat="1" applyFont="1" applyFill="1" applyBorder="1" applyAlignment="1">
      <alignment/>
    </xf>
    <xf numFmtId="0" fontId="15" fillId="0" borderId="57" xfId="0" applyFont="1" applyFill="1" applyBorder="1" applyAlignment="1">
      <alignment/>
    </xf>
    <xf numFmtId="4" fontId="11" fillId="0" borderId="38" xfId="0" applyNumberFormat="1" applyFont="1" applyFill="1" applyBorder="1" applyAlignment="1">
      <alignment/>
    </xf>
    <xf numFmtId="4" fontId="11" fillId="0" borderId="40" xfId="0" applyNumberFormat="1" applyFont="1" applyFill="1" applyBorder="1" applyAlignment="1">
      <alignment/>
    </xf>
    <xf numFmtId="165" fontId="12" fillId="0" borderId="69" xfId="0" applyNumberFormat="1" applyFont="1" applyFill="1" applyBorder="1" applyAlignment="1">
      <alignment horizontal="right"/>
    </xf>
    <xf numFmtId="0" fontId="15" fillId="0" borderId="55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4" fontId="15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distributed"/>
    </xf>
    <xf numFmtId="0" fontId="3" fillId="3" borderId="24" xfId="0" applyFont="1" applyFill="1" applyBorder="1" applyAlignment="1">
      <alignment wrapText="1"/>
    </xf>
    <xf numFmtId="0" fontId="3" fillId="3" borderId="25" xfId="0" applyFont="1" applyFill="1" applyBorder="1" applyAlignment="1">
      <alignment/>
    </xf>
    <xf numFmtId="0" fontId="3" fillId="3" borderId="13" xfId="0" applyFont="1" applyFill="1" applyBorder="1" applyAlignment="1">
      <alignment wrapText="1"/>
    </xf>
    <xf numFmtId="0" fontId="3" fillId="3" borderId="10" xfId="0" applyFont="1" applyFill="1" applyBorder="1" applyAlignment="1">
      <alignment/>
    </xf>
    <xf numFmtId="0" fontId="17" fillId="34" borderId="76" xfId="0" applyFont="1" applyFill="1" applyBorder="1" applyAlignment="1">
      <alignment horizontal="center" vertical="center"/>
    </xf>
    <xf numFmtId="0" fontId="17" fillId="34" borderId="77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12" borderId="56" xfId="0" applyFont="1" applyFill="1" applyBorder="1" applyAlignment="1">
      <alignment horizontal="left" vertical="center" wrapText="1"/>
    </xf>
    <xf numFmtId="0" fontId="9" fillId="12" borderId="22" xfId="0" applyFont="1" applyFill="1" applyBorder="1" applyAlignment="1">
      <alignment horizontal="left" vertical="center" wrapText="1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6" fillId="19" borderId="56" xfId="0" applyFont="1" applyFill="1" applyBorder="1" applyAlignment="1">
      <alignment horizontal="left" vertical="center"/>
    </xf>
    <xf numFmtId="0" fontId="6" fillId="19" borderId="22" xfId="0" applyFont="1" applyFill="1" applyBorder="1" applyAlignment="1">
      <alignment horizontal="left" vertical="center"/>
    </xf>
    <xf numFmtId="0" fontId="9" fillId="12" borderId="56" xfId="0" applyFont="1" applyFill="1" applyBorder="1" applyAlignment="1">
      <alignment horizontal="left" vertical="center"/>
    </xf>
    <xf numFmtId="0" fontId="9" fillId="12" borderId="22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left" vertical="center"/>
    </xf>
    <xf numFmtId="0" fontId="13" fillId="19" borderId="56" xfId="0" applyFont="1" applyFill="1" applyBorder="1" applyAlignment="1">
      <alignment horizontal="left" wrapText="1"/>
    </xf>
    <xf numFmtId="0" fontId="13" fillId="19" borderId="22" xfId="0" applyFont="1" applyFill="1" applyBorder="1" applyAlignment="1">
      <alignment horizontal="left" wrapText="1"/>
    </xf>
    <xf numFmtId="0" fontId="13" fillId="19" borderId="23" xfId="0" applyFont="1" applyFill="1" applyBorder="1" applyAlignment="1">
      <alignment horizontal="left" wrapText="1"/>
    </xf>
    <xf numFmtId="0" fontId="9" fillId="12" borderId="56" xfId="0" applyFont="1" applyFill="1" applyBorder="1" applyAlignment="1">
      <alignment horizontal="left" vertical="distributed" wrapText="1"/>
    </xf>
    <xf numFmtId="0" fontId="9" fillId="12" borderId="22" xfId="0" applyFont="1" applyFill="1" applyBorder="1" applyAlignment="1">
      <alignment horizontal="left" vertical="distributed" wrapText="1"/>
    </xf>
    <xf numFmtId="0" fontId="9" fillId="12" borderId="23" xfId="0" applyFont="1" applyFill="1" applyBorder="1" applyAlignment="1">
      <alignment horizontal="left" vertical="distributed" wrapText="1"/>
    </xf>
    <xf numFmtId="0" fontId="14" fillId="19" borderId="56" xfId="0" applyFont="1" applyFill="1" applyBorder="1" applyAlignment="1">
      <alignment horizontal="left"/>
    </xf>
    <xf numFmtId="0" fontId="14" fillId="19" borderId="22" xfId="0" applyFont="1" applyFill="1" applyBorder="1" applyAlignment="1">
      <alignment horizontal="left"/>
    </xf>
    <xf numFmtId="0" fontId="14" fillId="19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7" borderId="48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14" fillId="19" borderId="56" xfId="0" applyFont="1" applyFill="1" applyBorder="1" applyAlignment="1">
      <alignment horizontal="left" vertical="center"/>
    </xf>
    <xf numFmtId="0" fontId="14" fillId="19" borderId="22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19" borderId="56" xfId="0" applyFont="1" applyFill="1" applyBorder="1" applyAlignment="1">
      <alignment horizontal="left" vertical="center" wrapText="1"/>
    </xf>
    <xf numFmtId="0" fontId="14" fillId="19" borderId="22" xfId="0" applyFont="1" applyFill="1" applyBorder="1" applyAlignment="1">
      <alignment horizontal="left" vertical="center" wrapText="1"/>
    </xf>
    <xf numFmtId="165" fontId="0" fillId="7" borderId="28" xfId="0" applyNumberFormat="1" applyFont="1" applyFill="1" applyBorder="1" applyAlignment="1">
      <alignment horizontal="right" wrapText="1"/>
    </xf>
    <xf numFmtId="165" fontId="0" fillId="7" borderId="48" xfId="0" applyNumberFormat="1" applyFont="1" applyFill="1" applyBorder="1" applyAlignment="1">
      <alignment horizontal="right" wrapText="1"/>
    </xf>
    <xf numFmtId="165" fontId="0" fillId="7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23" xfId="0" applyFont="1" applyFill="1" applyBorder="1" applyAlignment="1">
      <alignment horizontal="left" vertical="center" wrapText="1"/>
    </xf>
    <xf numFmtId="0" fontId="14" fillId="19" borderId="56" xfId="0" applyFont="1" applyFill="1" applyBorder="1" applyAlignment="1">
      <alignment horizontal="left" vertical="top" wrapText="1"/>
    </xf>
    <xf numFmtId="0" fontId="14" fillId="19" borderId="22" xfId="0" applyFont="1" applyFill="1" applyBorder="1" applyAlignment="1">
      <alignment horizontal="left" vertical="top" wrapText="1"/>
    </xf>
    <xf numFmtId="0" fontId="14" fillId="19" borderId="23" xfId="0" applyFont="1" applyFill="1" applyBorder="1" applyAlignment="1">
      <alignment horizontal="left" vertical="top" wrapText="1"/>
    </xf>
    <xf numFmtId="0" fontId="9" fillId="12" borderId="56" xfId="0" applyFont="1" applyFill="1" applyBorder="1" applyAlignment="1">
      <alignment horizontal="left" wrapText="1"/>
    </xf>
    <xf numFmtId="0" fontId="9" fillId="12" borderId="22" xfId="0" applyFont="1" applyFill="1" applyBorder="1" applyAlignment="1">
      <alignment horizontal="left" wrapText="1"/>
    </xf>
    <xf numFmtId="0" fontId="9" fillId="12" borderId="23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left"/>
    </xf>
    <xf numFmtId="0" fontId="9" fillId="12" borderId="22" xfId="0" applyFont="1" applyFill="1" applyBorder="1" applyAlignment="1">
      <alignment horizontal="left"/>
    </xf>
    <xf numFmtId="0" fontId="9" fillId="12" borderId="23" xfId="0" applyFont="1" applyFill="1" applyBorder="1" applyAlignment="1">
      <alignment horizontal="left"/>
    </xf>
    <xf numFmtId="0" fontId="13" fillId="19" borderId="56" xfId="0" applyFont="1" applyFill="1" applyBorder="1" applyAlignment="1">
      <alignment horizontal="left"/>
    </xf>
    <xf numFmtId="0" fontId="13" fillId="19" borderId="22" xfId="0" applyFont="1" applyFill="1" applyBorder="1" applyAlignment="1">
      <alignment horizontal="left"/>
    </xf>
    <xf numFmtId="0" fontId="13" fillId="19" borderId="23" xfId="0" applyFont="1" applyFill="1" applyBorder="1" applyAlignment="1">
      <alignment horizontal="left"/>
    </xf>
    <xf numFmtId="165" fontId="15" fillId="0" borderId="41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right"/>
    </xf>
    <xf numFmtId="165" fontId="15" fillId="0" borderId="62" xfId="0" applyNumberFormat="1" applyFont="1" applyFill="1" applyBorder="1" applyAlignment="1">
      <alignment horizontal="right"/>
    </xf>
    <xf numFmtId="0" fontId="11" fillId="16" borderId="56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37" xfId="0" applyFont="1" applyFill="1" applyBorder="1" applyAlignment="1">
      <alignment horizontal="center" wrapText="1"/>
    </xf>
    <xf numFmtId="0" fontId="11" fillId="4" borderId="78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1" fillId="4" borderId="79" xfId="0" applyFont="1" applyFill="1" applyBorder="1" applyAlignment="1">
      <alignment horizontal="center" wrapText="1"/>
    </xf>
    <xf numFmtId="165" fontId="6" fillId="0" borderId="80" xfId="0" applyNumberFormat="1" applyFont="1" applyFill="1" applyBorder="1" applyAlignment="1">
      <alignment horizontal="right"/>
    </xf>
    <xf numFmtId="165" fontId="6" fillId="0" borderId="62" xfId="0" applyNumberFormat="1" applyFont="1" applyFill="1" applyBorder="1" applyAlignment="1">
      <alignment horizontal="right"/>
    </xf>
    <xf numFmtId="0" fontId="11" fillId="4" borderId="56" xfId="0" applyFont="1" applyFill="1" applyBorder="1" applyAlignment="1">
      <alignment horizontal="center" vertical="distributed"/>
    </xf>
    <xf numFmtId="0" fontId="11" fillId="4" borderId="22" xfId="0" applyFont="1" applyFill="1" applyBorder="1" applyAlignment="1">
      <alignment horizontal="center" vertical="distributed"/>
    </xf>
    <xf numFmtId="0" fontId="11" fillId="4" borderId="37" xfId="0" applyFont="1" applyFill="1" applyBorder="1" applyAlignment="1">
      <alignment horizontal="center" vertical="distributed"/>
    </xf>
    <xf numFmtId="0" fontId="15" fillId="0" borderId="44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distributed" wrapText="1"/>
    </xf>
    <xf numFmtId="0" fontId="11" fillId="4" borderId="22" xfId="0" applyFont="1" applyFill="1" applyBorder="1" applyAlignment="1">
      <alignment horizontal="center" vertical="distributed" wrapText="1"/>
    </xf>
    <xf numFmtId="0" fontId="11" fillId="4" borderId="37" xfId="0" applyFont="1" applyFill="1" applyBorder="1" applyAlignment="1">
      <alignment horizontal="center" vertical="distributed" wrapText="1"/>
    </xf>
    <xf numFmtId="0" fontId="6" fillId="0" borderId="1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distributed" shrinkToFi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9" fillId="16" borderId="56" xfId="0" applyFont="1" applyFill="1" applyBorder="1" applyAlignment="1">
      <alignment horizontal="center" vertical="distributed" wrapText="1"/>
    </xf>
    <xf numFmtId="0" fontId="19" fillId="16" borderId="22" xfId="0" applyFont="1" applyFill="1" applyBorder="1" applyAlignment="1">
      <alignment horizontal="center" vertical="distributed" wrapText="1"/>
    </xf>
    <xf numFmtId="0" fontId="19" fillId="16" borderId="37" xfId="0" applyFont="1" applyFill="1" applyBorder="1" applyAlignment="1">
      <alignment horizontal="center" vertical="distributed" wrapText="1"/>
    </xf>
    <xf numFmtId="0" fontId="11" fillId="4" borderId="5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9"/>
  <sheetViews>
    <sheetView view="pageBreakPreview" zoomScale="160" zoomScaleSheetLayoutView="160" zoomScalePageLayoutView="0" workbookViewId="0" topLeftCell="A1">
      <selection activeCell="A7" sqref="A7:S7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11.00390625" style="0" customWidth="1"/>
    <col min="14" max="14" width="9.8515625" style="0" customWidth="1"/>
    <col min="15" max="15" width="10.57421875" style="0" customWidth="1"/>
    <col min="16" max="16" width="7.00390625" style="0" hidden="1" customWidth="1"/>
    <col min="17" max="17" width="6.140625" style="0" hidden="1" customWidth="1"/>
    <col min="18" max="18" width="6.28125" style="0" hidden="1" customWidth="1"/>
    <col min="19" max="19" width="6.140625" style="0" bestFit="1" customWidth="1"/>
  </cols>
  <sheetData>
    <row r="2" spans="1:9" ht="12.75" customHeight="1">
      <c r="A2" s="712" t="s">
        <v>391</v>
      </c>
      <c r="B2" s="712"/>
      <c r="C2" s="712"/>
      <c r="D2" s="712"/>
      <c r="E2" s="712"/>
      <c r="F2" s="712"/>
      <c r="G2" s="712"/>
      <c r="H2" s="712"/>
      <c r="I2" s="712"/>
    </row>
    <row r="3" spans="1:9" ht="12.75" customHeight="1">
      <c r="A3" s="313" t="s">
        <v>392</v>
      </c>
      <c r="B3" s="302"/>
      <c r="C3" s="302"/>
      <c r="D3" s="302"/>
      <c r="E3" s="302"/>
      <c r="F3" s="302"/>
      <c r="G3" s="302"/>
      <c r="H3" s="302"/>
      <c r="I3" s="302"/>
    </row>
    <row r="4" ht="12.75">
      <c r="A4" s="58" t="s">
        <v>393</v>
      </c>
    </row>
    <row r="5" ht="12.75">
      <c r="A5" s="58"/>
    </row>
    <row r="6" spans="1:19" s="301" customFormat="1" ht="12.75" customHeight="1">
      <c r="A6" s="713" t="s">
        <v>797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3"/>
      <c r="M6" s="713"/>
      <c r="N6" s="713"/>
      <c r="O6" s="713"/>
      <c r="P6" s="713"/>
      <c r="Q6" s="713"/>
      <c r="R6" s="713"/>
      <c r="S6" s="713"/>
    </row>
    <row r="7" spans="1:19" s="303" customFormat="1" ht="13.5">
      <c r="A7" s="714" t="s">
        <v>770</v>
      </c>
      <c r="B7" s="714"/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</row>
    <row r="10" spans="1:9" s="300" customFormat="1" ht="13.5">
      <c r="A10" s="715" t="s">
        <v>711</v>
      </c>
      <c r="B10" s="715"/>
      <c r="C10" s="715"/>
      <c r="D10" s="715"/>
      <c r="E10" s="715"/>
      <c r="F10" s="715"/>
      <c r="G10" s="715"/>
      <c r="H10" s="715"/>
      <c r="I10" s="715"/>
    </row>
    <row r="11" spans="1:19" s="1" customFormat="1" ht="13.5" thickBot="1">
      <c r="A11" s="11"/>
      <c r="B11" s="11"/>
      <c r="C11" s="11"/>
      <c r="D11" s="11"/>
      <c r="E11" s="11"/>
      <c r="F11" s="11"/>
      <c r="G11" s="11"/>
      <c r="H11" s="11"/>
      <c r="I11" s="139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7" customFormat="1" ht="12.75">
      <c r="A12" s="709" t="s">
        <v>367</v>
      </c>
      <c r="B12" s="710"/>
      <c r="C12" s="710"/>
      <c r="D12" s="710"/>
      <c r="E12" s="710"/>
      <c r="F12" s="710"/>
      <c r="G12" s="711"/>
      <c r="H12" s="37"/>
      <c r="I12" s="38"/>
      <c r="J12" s="35">
        <v>1</v>
      </c>
      <c r="K12" s="36">
        <v>2</v>
      </c>
      <c r="L12" s="36">
        <v>3</v>
      </c>
      <c r="M12" s="311">
        <v>1</v>
      </c>
      <c r="N12" s="311">
        <v>2</v>
      </c>
      <c r="O12" s="311">
        <v>3</v>
      </c>
      <c r="P12" s="311">
        <v>7</v>
      </c>
      <c r="Q12" s="311">
        <v>8</v>
      </c>
      <c r="R12" s="311">
        <v>9</v>
      </c>
      <c r="S12" s="312">
        <v>4</v>
      </c>
    </row>
    <row r="13" spans="1:19" s="6" customFormat="1" ht="42.75" customHeight="1" thickBot="1">
      <c r="A13" s="484" t="s">
        <v>379</v>
      </c>
      <c r="B13" s="485" t="s">
        <v>380</v>
      </c>
      <c r="C13" s="485" t="s">
        <v>381</v>
      </c>
      <c r="D13" s="485" t="s">
        <v>382</v>
      </c>
      <c r="E13" s="485" t="s">
        <v>383</v>
      </c>
      <c r="F13" s="485" t="s">
        <v>384</v>
      </c>
      <c r="G13" s="485" t="s">
        <v>385</v>
      </c>
      <c r="H13" s="39"/>
      <c r="I13" s="40"/>
      <c r="J13" s="81" t="s">
        <v>173</v>
      </c>
      <c r="K13" s="82" t="s">
        <v>176</v>
      </c>
      <c r="L13" s="82" t="s">
        <v>175</v>
      </c>
      <c r="M13" s="677" t="s">
        <v>767</v>
      </c>
      <c r="N13" s="678" t="s">
        <v>766</v>
      </c>
      <c r="O13" s="677" t="s">
        <v>768</v>
      </c>
      <c r="P13" s="295" t="s">
        <v>170</v>
      </c>
      <c r="Q13" s="295" t="s">
        <v>171</v>
      </c>
      <c r="R13" s="295" t="s">
        <v>172</v>
      </c>
      <c r="S13" s="296" t="s">
        <v>769</v>
      </c>
    </row>
    <row r="14" spans="1:19" s="110" customFormat="1" ht="13.5" thickBot="1">
      <c r="A14" s="486"/>
      <c r="B14" s="487"/>
      <c r="C14" s="487"/>
      <c r="D14" s="487"/>
      <c r="E14" s="487"/>
      <c r="F14" s="487"/>
      <c r="G14" s="487"/>
      <c r="H14" s="473" t="s">
        <v>0</v>
      </c>
      <c r="I14" s="474"/>
      <c r="J14" s="474"/>
      <c r="K14" s="474"/>
      <c r="L14" s="474"/>
      <c r="M14" s="474"/>
      <c r="N14" s="474"/>
      <c r="O14" s="679"/>
      <c r="P14" s="475"/>
      <c r="Q14" s="475"/>
      <c r="R14" s="475"/>
      <c r="S14" s="476"/>
    </row>
    <row r="15" spans="1:19" s="110" customFormat="1" ht="12.75">
      <c r="A15" s="488"/>
      <c r="B15" s="489"/>
      <c r="C15" s="489"/>
      <c r="D15" s="489"/>
      <c r="E15" s="489"/>
      <c r="F15" s="489"/>
      <c r="G15" s="489"/>
      <c r="H15" s="130"/>
      <c r="I15" s="129" t="s">
        <v>368</v>
      </c>
      <c r="J15" s="129"/>
      <c r="K15" s="129"/>
      <c r="L15" s="129"/>
      <c r="M15" s="689">
        <f>M16+M17</f>
        <v>16139000</v>
      </c>
      <c r="N15" s="689">
        <f>N16+N17</f>
        <v>633941.52</v>
      </c>
      <c r="O15" s="689">
        <f>O16+O17</f>
        <v>16772941.52</v>
      </c>
      <c r="P15" s="131"/>
      <c r="Q15" s="131"/>
      <c r="R15" s="131"/>
      <c r="S15" s="483">
        <f aca="true" t="shared" si="0" ref="S15:S21">O15/M15*100</f>
        <v>103.92800991387323</v>
      </c>
    </row>
    <row r="16" spans="1:19" s="1" customFormat="1" ht="12.75">
      <c r="A16" s="490" t="s">
        <v>379</v>
      </c>
      <c r="B16" s="491"/>
      <c r="C16" s="491" t="s">
        <v>381</v>
      </c>
      <c r="D16" s="491" t="s">
        <v>382</v>
      </c>
      <c r="E16" s="491" t="s">
        <v>383</v>
      </c>
      <c r="F16" s="491" t="s">
        <v>384</v>
      </c>
      <c r="G16" s="491"/>
      <c r="H16" s="30">
        <v>6</v>
      </c>
      <c r="I16" s="8" t="s">
        <v>1</v>
      </c>
      <c r="J16" s="15" t="e">
        <f aca="true" t="shared" si="1" ref="J16:O16">SUM(J37)</f>
        <v>#REF!</v>
      </c>
      <c r="K16" s="15" t="e">
        <f t="shared" si="1"/>
        <v>#REF!</v>
      </c>
      <c r="L16" s="15" t="e">
        <f t="shared" si="1"/>
        <v>#REF!</v>
      </c>
      <c r="M16" s="431">
        <f t="shared" si="1"/>
        <v>15839000</v>
      </c>
      <c r="N16" s="431">
        <f t="shared" si="1"/>
        <v>633941.52</v>
      </c>
      <c r="O16" s="431">
        <f t="shared" si="1"/>
        <v>16472941.52</v>
      </c>
      <c r="P16" s="429" t="e">
        <f aca="true" t="shared" si="2" ref="P16:R20">K16/J16*100</f>
        <v>#REF!</v>
      </c>
      <c r="Q16" s="429" t="e">
        <f t="shared" si="2"/>
        <v>#REF!</v>
      </c>
      <c r="R16" s="429" t="e">
        <f t="shared" si="2"/>
        <v>#REF!</v>
      </c>
      <c r="S16" s="442">
        <f t="shared" si="0"/>
        <v>104.00240873792536</v>
      </c>
    </row>
    <row r="17" spans="1:19" s="1" customFormat="1" ht="13.5" thickBot="1">
      <c r="A17" s="492"/>
      <c r="B17" s="493"/>
      <c r="C17" s="493" t="s">
        <v>381</v>
      </c>
      <c r="D17" s="493"/>
      <c r="E17" s="493"/>
      <c r="F17" s="493"/>
      <c r="G17" s="493"/>
      <c r="H17" s="477">
        <v>7</v>
      </c>
      <c r="I17" s="478" t="s">
        <v>2</v>
      </c>
      <c r="J17" s="479" t="e">
        <f aca="true" t="shared" si="3" ref="J17:O17">SUM(J93)</f>
        <v>#REF!</v>
      </c>
      <c r="K17" s="479" t="e">
        <f t="shared" si="3"/>
        <v>#REF!</v>
      </c>
      <c r="L17" s="479" t="e">
        <f t="shared" si="3"/>
        <v>#REF!</v>
      </c>
      <c r="M17" s="690">
        <f t="shared" si="3"/>
        <v>300000</v>
      </c>
      <c r="N17" s="690">
        <f t="shared" si="3"/>
        <v>0</v>
      </c>
      <c r="O17" s="690">
        <f t="shared" si="3"/>
        <v>300000</v>
      </c>
      <c r="P17" s="76" t="e">
        <f t="shared" si="2"/>
        <v>#REF!</v>
      </c>
      <c r="Q17" s="76" t="e">
        <f t="shared" si="2"/>
        <v>#REF!</v>
      </c>
      <c r="R17" s="76" t="e">
        <f t="shared" si="2"/>
        <v>#REF!</v>
      </c>
      <c r="S17" s="442">
        <f t="shared" si="0"/>
        <v>100</v>
      </c>
    </row>
    <row r="18" spans="1:19" s="110" customFormat="1" ht="12.75">
      <c r="A18" s="488"/>
      <c r="B18" s="489"/>
      <c r="C18" s="489"/>
      <c r="D18" s="489"/>
      <c r="E18" s="489"/>
      <c r="F18" s="489"/>
      <c r="G18" s="489"/>
      <c r="H18" s="130"/>
      <c r="I18" s="129" t="s">
        <v>369</v>
      </c>
      <c r="J18" s="129"/>
      <c r="K18" s="129"/>
      <c r="L18" s="129"/>
      <c r="M18" s="689">
        <f>M19+M20</f>
        <v>15824000</v>
      </c>
      <c r="N18" s="689">
        <f>N19+N20</f>
        <v>633941.52</v>
      </c>
      <c r="O18" s="689">
        <f>O19+O20</f>
        <v>16457941.52</v>
      </c>
      <c r="P18" s="131"/>
      <c r="Q18" s="131"/>
      <c r="R18" s="131"/>
      <c r="S18" s="483">
        <f t="shared" si="0"/>
        <v>104.00620273003034</v>
      </c>
    </row>
    <row r="19" spans="1:19" s="1" customFormat="1" ht="12.75">
      <c r="A19" s="490" t="s">
        <v>379</v>
      </c>
      <c r="B19" s="491"/>
      <c r="C19" s="491" t="s">
        <v>381</v>
      </c>
      <c r="D19" s="491" t="s">
        <v>382</v>
      </c>
      <c r="E19" s="491" t="s">
        <v>383</v>
      </c>
      <c r="F19" s="491" t="s">
        <v>384</v>
      </c>
      <c r="G19" s="491"/>
      <c r="H19" s="30">
        <v>3</v>
      </c>
      <c r="I19" s="8" t="s">
        <v>3</v>
      </c>
      <c r="J19" s="15" t="e">
        <f aca="true" t="shared" si="4" ref="J19:O19">SUM(J96)</f>
        <v>#REF!</v>
      </c>
      <c r="K19" s="15" t="e">
        <f t="shared" si="4"/>
        <v>#REF!</v>
      </c>
      <c r="L19" s="15" t="e">
        <f t="shared" si="4"/>
        <v>#REF!</v>
      </c>
      <c r="M19" s="431">
        <f t="shared" si="4"/>
        <v>6679000</v>
      </c>
      <c r="N19" s="431">
        <f t="shared" si="4"/>
        <v>-323058.48</v>
      </c>
      <c r="O19" s="431">
        <f t="shared" si="4"/>
        <v>6355941.52</v>
      </c>
      <c r="P19" s="429" t="e">
        <f t="shared" si="2"/>
        <v>#REF!</v>
      </c>
      <c r="Q19" s="429" t="e">
        <f t="shared" si="2"/>
        <v>#REF!</v>
      </c>
      <c r="R19" s="429" t="e">
        <f t="shared" si="2"/>
        <v>#REF!</v>
      </c>
      <c r="S19" s="442">
        <f t="shared" si="0"/>
        <v>95.16307111843089</v>
      </c>
    </row>
    <row r="20" spans="1:19" s="1" customFormat="1" ht="13.5" thickBot="1">
      <c r="A20" s="492" t="s">
        <v>379</v>
      </c>
      <c r="B20" s="493"/>
      <c r="C20" s="493" t="s">
        <v>381</v>
      </c>
      <c r="D20" s="493" t="s">
        <v>382</v>
      </c>
      <c r="E20" s="493"/>
      <c r="F20" s="493" t="s">
        <v>384</v>
      </c>
      <c r="G20" s="493"/>
      <c r="H20" s="477">
        <v>4</v>
      </c>
      <c r="I20" s="478" t="s">
        <v>4</v>
      </c>
      <c r="J20" s="479" t="e">
        <f aca="true" t="shared" si="5" ref="J20:O20">SUM(J169)</f>
        <v>#REF!</v>
      </c>
      <c r="K20" s="479" t="e">
        <f t="shared" si="5"/>
        <v>#REF!</v>
      </c>
      <c r="L20" s="479" t="e">
        <f t="shared" si="5"/>
        <v>#REF!</v>
      </c>
      <c r="M20" s="690">
        <f t="shared" si="5"/>
        <v>9145000</v>
      </c>
      <c r="N20" s="690">
        <f t="shared" si="5"/>
        <v>957000</v>
      </c>
      <c r="O20" s="690">
        <f t="shared" si="5"/>
        <v>10102000</v>
      </c>
      <c r="P20" s="76" t="e">
        <f t="shared" si="2"/>
        <v>#REF!</v>
      </c>
      <c r="Q20" s="76" t="e">
        <f t="shared" si="2"/>
        <v>#REF!</v>
      </c>
      <c r="R20" s="76" t="e">
        <f t="shared" si="2"/>
        <v>#REF!</v>
      </c>
      <c r="S20" s="684">
        <f t="shared" si="0"/>
        <v>110.46473482777475</v>
      </c>
    </row>
    <row r="21" spans="1:19" s="1" customFormat="1" ht="12.75">
      <c r="A21" s="494"/>
      <c r="B21" s="495"/>
      <c r="C21" s="495"/>
      <c r="D21" s="495"/>
      <c r="E21" s="495"/>
      <c r="F21" s="495"/>
      <c r="G21" s="495"/>
      <c r="H21" s="480"/>
      <c r="I21" s="481" t="s">
        <v>169</v>
      </c>
      <c r="J21" s="482" t="e">
        <f aca="true" t="shared" si="6" ref="J21:O21">J16+J17-J19-J20</f>
        <v>#REF!</v>
      </c>
      <c r="K21" s="482" t="e">
        <f t="shared" si="6"/>
        <v>#REF!</v>
      </c>
      <c r="L21" s="482" t="e">
        <f t="shared" si="6"/>
        <v>#REF!</v>
      </c>
      <c r="M21" s="691">
        <f t="shared" si="6"/>
        <v>315000</v>
      </c>
      <c r="N21" s="691">
        <f t="shared" si="6"/>
        <v>0</v>
      </c>
      <c r="O21" s="691">
        <f t="shared" si="6"/>
        <v>315000</v>
      </c>
      <c r="P21" s="67" t="e">
        <f>K21/J21*100</f>
        <v>#REF!</v>
      </c>
      <c r="Q21" s="67">
        <v>0</v>
      </c>
      <c r="R21" s="67" t="e">
        <f>M21/L21*100</f>
        <v>#REF!</v>
      </c>
      <c r="S21" s="442">
        <f t="shared" si="0"/>
        <v>100</v>
      </c>
    </row>
    <row r="22" spans="1:19" s="1" customFormat="1" ht="12.75">
      <c r="A22" s="490"/>
      <c r="B22" s="491"/>
      <c r="C22" s="491"/>
      <c r="D22" s="491"/>
      <c r="E22" s="491"/>
      <c r="F22" s="491"/>
      <c r="G22" s="491"/>
      <c r="H22" s="30"/>
      <c r="I22" s="8"/>
      <c r="J22" s="17"/>
      <c r="K22" s="8"/>
      <c r="L22" s="17"/>
      <c r="M22" s="17"/>
      <c r="N22" s="17"/>
      <c r="O22" s="17"/>
      <c r="P22" s="16"/>
      <c r="Q22" s="18"/>
      <c r="R22" s="18"/>
      <c r="S22" s="41"/>
    </row>
    <row r="23" spans="1:19" s="110" customFormat="1" ht="12.75">
      <c r="A23" s="496"/>
      <c r="B23" s="497"/>
      <c r="C23" s="497"/>
      <c r="D23" s="497"/>
      <c r="E23" s="497"/>
      <c r="F23" s="497"/>
      <c r="G23" s="497"/>
      <c r="H23" s="132" t="s">
        <v>5</v>
      </c>
      <c r="I23" s="127"/>
      <c r="J23" s="133"/>
      <c r="K23" s="133"/>
      <c r="L23" s="133"/>
      <c r="M23" s="133"/>
      <c r="N23" s="133"/>
      <c r="O23" s="133"/>
      <c r="P23" s="134"/>
      <c r="Q23" s="135"/>
      <c r="R23" s="135"/>
      <c r="S23" s="136"/>
    </row>
    <row r="24" spans="1:19" s="1" customFormat="1" ht="12.75">
      <c r="A24" s="490"/>
      <c r="B24" s="491"/>
      <c r="C24" s="491"/>
      <c r="D24" s="491"/>
      <c r="E24" s="491"/>
      <c r="F24" s="491"/>
      <c r="G24" s="491"/>
      <c r="H24" s="30">
        <v>8</v>
      </c>
      <c r="I24" s="8" t="s">
        <v>6</v>
      </c>
      <c r="J24" s="15">
        <f aca="true" t="shared" si="7" ref="J24:O24">SUM(J195)</f>
        <v>2721893</v>
      </c>
      <c r="K24" s="15">
        <f t="shared" si="7"/>
        <v>0</v>
      </c>
      <c r="L24" s="15">
        <f t="shared" si="7"/>
        <v>0</v>
      </c>
      <c r="M24" s="431">
        <f t="shared" si="7"/>
        <v>0</v>
      </c>
      <c r="N24" s="431">
        <f t="shared" si="7"/>
        <v>0</v>
      </c>
      <c r="O24" s="431">
        <f t="shared" si="7"/>
        <v>0</v>
      </c>
      <c r="P24" s="429">
        <v>0</v>
      </c>
      <c r="Q24" s="430">
        <v>0</v>
      </c>
      <c r="R24" s="430">
        <v>0</v>
      </c>
      <c r="S24" s="442">
        <v>0</v>
      </c>
    </row>
    <row r="25" spans="1:19" s="1" customFormat="1" ht="12.75">
      <c r="A25" s="490"/>
      <c r="B25" s="491"/>
      <c r="C25" s="491"/>
      <c r="D25" s="491"/>
      <c r="E25" s="491"/>
      <c r="F25" s="491"/>
      <c r="G25" s="491"/>
      <c r="H25" s="30">
        <v>5</v>
      </c>
      <c r="I25" s="8" t="s">
        <v>152</v>
      </c>
      <c r="J25" s="15">
        <f aca="true" t="shared" si="8" ref="J25:O25">SUM(J202)</f>
        <v>0</v>
      </c>
      <c r="K25" s="15">
        <f t="shared" si="8"/>
        <v>0</v>
      </c>
      <c r="L25" s="15">
        <f t="shared" si="8"/>
        <v>0</v>
      </c>
      <c r="M25" s="431">
        <f t="shared" si="8"/>
        <v>315000</v>
      </c>
      <c r="N25" s="431">
        <f t="shared" si="8"/>
        <v>0</v>
      </c>
      <c r="O25" s="431">
        <f t="shared" si="8"/>
        <v>315000</v>
      </c>
      <c r="P25" s="429">
        <v>0</v>
      </c>
      <c r="Q25" s="430">
        <v>0</v>
      </c>
      <c r="R25" s="430">
        <v>0</v>
      </c>
      <c r="S25" s="442">
        <f>O25/M25*100</f>
        <v>100</v>
      </c>
    </row>
    <row r="26" spans="1:19" s="1" customFormat="1" ht="12.75">
      <c r="A26" s="490"/>
      <c r="B26" s="491"/>
      <c r="C26" s="491"/>
      <c r="D26" s="491"/>
      <c r="E26" s="491"/>
      <c r="F26" s="491"/>
      <c r="G26" s="491"/>
      <c r="H26" s="30"/>
      <c r="I26" s="8" t="s">
        <v>7</v>
      </c>
      <c r="J26" s="15">
        <f aca="true" t="shared" si="9" ref="J26:O26">J24-J25</f>
        <v>2721893</v>
      </c>
      <c r="K26" s="15">
        <f t="shared" si="9"/>
        <v>0</v>
      </c>
      <c r="L26" s="15">
        <f t="shared" si="9"/>
        <v>0</v>
      </c>
      <c r="M26" s="431">
        <f t="shared" si="9"/>
        <v>-315000</v>
      </c>
      <c r="N26" s="431">
        <f t="shared" si="9"/>
        <v>0</v>
      </c>
      <c r="O26" s="431">
        <f t="shared" si="9"/>
        <v>-315000</v>
      </c>
      <c r="P26" s="429">
        <v>0</v>
      </c>
      <c r="Q26" s="430">
        <v>0</v>
      </c>
      <c r="R26" s="430">
        <v>0</v>
      </c>
      <c r="S26" s="442">
        <f>O26/M26*100</f>
        <v>100</v>
      </c>
    </row>
    <row r="27" spans="1:19" s="1" customFormat="1" ht="12.75">
      <c r="A27" s="490"/>
      <c r="B27" s="491"/>
      <c r="C27" s="491"/>
      <c r="D27" s="491"/>
      <c r="E27" s="491"/>
      <c r="F27" s="491"/>
      <c r="G27" s="491"/>
      <c r="H27" s="30"/>
      <c r="I27" s="8"/>
      <c r="J27" s="17"/>
      <c r="K27" s="17"/>
      <c r="L27" s="17"/>
      <c r="M27" s="17"/>
      <c r="N27" s="17"/>
      <c r="O27" s="17"/>
      <c r="P27" s="16"/>
      <c r="Q27" s="18"/>
      <c r="R27" s="18"/>
      <c r="S27" s="41"/>
    </row>
    <row r="28" spans="1:19" s="110" customFormat="1" ht="25.5" customHeight="1">
      <c r="A28" s="496"/>
      <c r="B28" s="497"/>
      <c r="C28" s="497"/>
      <c r="D28" s="497"/>
      <c r="E28" s="497"/>
      <c r="F28" s="497"/>
      <c r="G28" s="497"/>
      <c r="H28" s="707" t="s">
        <v>8</v>
      </c>
      <c r="I28" s="708"/>
      <c r="J28" s="133"/>
      <c r="K28" s="133"/>
      <c r="L28" s="133"/>
      <c r="M28" s="133"/>
      <c r="N28" s="133"/>
      <c r="O28" s="133"/>
      <c r="P28" s="134"/>
      <c r="Q28" s="135"/>
      <c r="R28" s="135"/>
      <c r="S28" s="136"/>
    </row>
    <row r="29" spans="1:19" s="1" customFormat="1" ht="12.75">
      <c r="A29" s="490"/>
      <c r="B29" s="491"/>
      <c r="C29" s="491"/>
      <c r="D29" s="491"/>
      <c r="E29" s="491"/>
      <c r="F29" s="491"/>
      <c r="G29" s="491"/>
      <c r="H29" s="30">
        <v>9</v>
      </c>
      <c r="I29" s="54" t="s">
        <v>705</v>
      </c>
      <c r="J29" s="15">
        <f aca="true" t="shared" si="10" ref="J29:O29">SUM(J214)</f>
        <v>610476</v>
      </c>
      <c r="K29" s="15">
        <f t="shared" si="10"/>
        <v>0</v>
      </c>
      <c r="L29" s="15">
        <f t="shared" si="10"/>
        <v>0</v>
      </c>
      <c r="M29" s="431">
        <f t="shared" si="10"/>
        <v>0</v>
      </c>
      <c r="N29" s="431">
        <f t="shared" si="10"/>
        <v>3123026.69</v>
      </c>
      <c r="O29" s="431">
        <f t="shared" si="10"/>
        <v>3123026.69</v>
      </c>
      <c r="P29" s="429">
        <f>K29/J29*100</f>
        <v>0</v>
      </c>
      <c r="Q29" s="429">
        <v>0</v>
      </c>
      <c r="R29" s="429">
        <v>0</v>
      </c>
      <c r="S29" s="442">
        <v>0</v>
      </c>
    </row>
    <row r="30" spans="1:19" s="1" customFormat="1" ht="12.75">
      <c r="A30" s="490"/>
      <c r="B30" s="491"/>
      <c r="C30" s="491"/>
      <c r="D30" s="491"/>
      <c r="E30" s="491"/>
      <c r="F30" s="491"/>
      <c r="G30" s="491"/>
      <c r="H30" s="30"/>
      <c r="I30" s="644" t="s">
        <v>704</v>
      </c>
      <c r="J30" s="17"/>
      <c r="K30" s="8"/>
      <c r="L30" s="17"/>
      <c r="M30" s="431"/>
      <c r="N30" s="431"/>
      <c r="O30" s="431"/>
      <c r="P30" s="429"/>
      <c r="Q30" s="432"/>
      <c r="R30" s="432"/>
      <c r="S30" s="433"/>
    </row>
    <row r="31" spans="1:19" s="110" customFormat="1" ht="27" customHeight="1" thickBot="1">
      <c r="A31" s="498"/>
      <c r="B31" s="499"/>
      <c r="C31" s="499"/>
      <c r="D31" s="499"/>
      <c r="E31" s="499"/>
      <c r="F31" s="499"/>
      <c r="G31" s="499"/>
      <c r="H31" s="705" t="s">
        <v>10</v>
      </c>
      <c r="I31" s="706"/>
      <c r="J31" s="128" t="e">
        <f>J21+J26+J29</f>
        <v>#REF!</v>
      </c>
      <c r="K31" s="128" t="e">
        <f>K21+K26+K29</f>
        <v>#REF!</v>
      </c>
      <c r="L31" s="128" t="e">
        <f>L21+L26+L29</f>
        <v>#REF!</v>
      </c>
      <c r="M31" s="692">
        <f>M21+M26+M30</f>
        <v>0</v>
      </c>
      <c r="N31" s="692">
        <f>N21+N26+N30</f>
        <v>0</v>
      </c>
      <c r="O31" s="692">
        <f>O21+O26+O30</f>
        <v>0</v>
      </c>
      <c r="P31" s="434"/>
      <c r="Q31" s="434"/>
      <c r="R31" s="434"/>
      <c r="S31" s="435"/>
    </row>
    <row r="32" spans="1:19" s="1" customFormat="1" ht="12.75">
      <c r="A32" s="500"/>
      <c r="B32" s="500"/>
      <c r="C32" s="500"/>
      <c r="D32" s="500"/>
      <c r="E32" s="500"/>
      <c r="F32" s="500"/>
      <c r="G32" s="500"/>
      <c r="H32" s="60"/>
      <c r="I32" s="61"/>
      <c r="J32" s="62"/>
      <c r="K32" s="62"/>
      <c r="L32" s="62"/>
      <c r="M32" s="62"/>
      <c r="N32" s="62"/>
      <c r="O32" s="62"/>
      <c r="P32" s="63"/>
      <c r="Q32" s="64"/>
      <c r="R32" s="64"/>
      <c r="S32" s="64"/>
    </row>
    <row r="33" spans="1:19" ht="13.5" thickBot="1">
      <c r="A33" s="500"/>
      <c r="B33" s="500"/>
      <c r="C33" s="500"/>
      <c r="D33" s="500"/>
      <c r="E33" s="500"/>
      <c r="F33" s="500"/>
      <c r="G33" s="50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6" customFormat="1" ht="41.25">
      <c r="A34" s="501"/>
      <c r="B34" s="502"/>
      <c r="C34" s="502"/>
      <c r="D34" s="502"/>
      <c r="E34" s="502"/>
      <c r="F34" s="502"/>
      <c r="G34" s="502"/>
      <c r="H34" s="42" t="s">
        <v>11</v>
      </c>
      <c r="I34" s="643" t="s">
        <v>12</v>
      </c>
      <c r="J34" s="83" t="s">
        <v>173</v>
      </c>
      <c r="K34" s="83" t="s">
        <v>174</v>
      </c>
      <c r="L34" s="83" t="s">
        <v>175</v>
      </c>
      <c r="M34" s="680" t="s">
        <v>767</v>
      </c>
      <c r="N34" s="681" t="s">
        <v>766</v>
      </c>
      <c r="O34" s="680" t="s">
        <v>768</v>
      </c>
      <c r="P34" s="297" t="s">
        <v>170</v>
      </c>
      <c r="Q34" s="298" t="s">
        <v>171</v>
      </c>
      <c r="R34" s="297" t="s">
        <v>172</v>
      </c>
      <c r="S34" s="299" t="s">
        <v>769</v>
      </c>
    </row>
    <row r="35" spans="1:19" s="310" customFormat="1" ht="10.5" thickBot="1">
      <c r="A35" s="503"/>
      <c r="B35" s="504"/>
      <c r="C35" s="504"/>
      <c r="D35" s="504"/>
      <c r="E35" s="504"/>
      <c r="F35" s="504"/>
      <c r="G35" s="504"/>
      <c r="H35" s="304"/>
      <c r="I35" s="305"/>
      <c r="J35" s="306">
        <v>1</v>
      </c>
      <c r="K35" s="306">
        <v>2</v>
      </c>
      <c r="L35" s="306">
        <v>3</v>
      </c>
      <c r="M35" s="306">
        <v>1</v>
      </c>
      <c r="N35" s="306">
        <v>2</v>
      </c>
      <c r="O35" s="306">
        <v>3</v>
      </c>
      <c r="P35" s="307">
        <v>7</v>
      </c>
      <c r="Q35" s="308">
        <v>8</v>
      </c>
      <c r="R35" s="308">
        <v>9</v>
      </c>
      <c r="S35" s="309">
        <v>4</v>
      </c>
    </row>
    <row r="36" spans="1:19" s="5" customFormat="1" ht="13.5" thickBot="1">
      <c r="A36" s="505"/>
      <c r="B36" s="506"/>
      <c r="C36" s="506"/>
      <c r="D36" s="506"/>
      <c r="E36" s="506"/>
      <c r="F36" s="506"/>
      <c r="G36" s="506"/>
      <c r="H36" s="43" t="s">
        <v>0</v>
      </c>
      <c r="I36" s="44"/>
      <c r="J36" s="45"/>
      <c r="K36" s="45"/>
      <c r="L36" s="45"/>
      <c r="M36" s="45"/>
      <c r="N36" s="45"/>
      <c r="O36" s="45"/>
      <c r="P36" s="46"/>
      <c r="Q36" s="45"/>
      <c r="R36" s="45"/>
      <c r="S36" s="47"/>
    </row>
    <row r="37" spans="1:19" s="90" customFormat="1" ht="13.5" thickBot="1">
      <c r="A37" s="507"/>
      <c r="B37" s="508"/>
      <c r="C37" s="508"/>
      <c r="D37" s="508"/>
      <c r="E37" s="508"/>
      <c r="F37" s="508"/>
      <c r="G37" s="508"/>
      <c r="H37" s="84">
        <v>6</v>
      </c>
      <c r="I37" s="85" t="s">
        <v>1</v>
      </c>
      <c r="J37" s="86" t="e">
        <f>SUM(J38+J53+J63+J74+#REF!+J90)</f>
        <v>#REF!</v>
      </c>
      <c r="K37" s="86" t="e">
        <f>SUM(K38+K53+K63+K74+#REF!)</f>
        <v>#REF!</v>
      </c>
      <c r="L37" s="86" t="e">
        <f>SUM(L38+L53+L63+L74+#REF!)</f>
        <v>#REF!</v>
      </c>
      <c r="M37" s="86">
        <f>SUM(M38+M53+M63+M74+M87+M90)</f>
        <v>15839000</v>
      </c>
      <c r="N37" s="86">
        <f>SUM(N38+N53+N63+N74+N87+N90)</f>
        <v>633941.52</v>
      </c>
      <c r="O37" s="86">
        <f>SUM(O38+O53+O63+O74+O87+O90)</f>
        <v>16472941.52</v>
      </c>
      <c r="P37" s="87" t="e">
        <f>K37/J37*100</f>
        <v>#REF!</v>
      </c>
      <c r="Q37" s="88" t="e">
        <f>L37/K37*100</f>
        <v>#REF!</v>
      </c>
      <c r="R37" s="88" t="e">
        <f>M37/L37*100</f>
        <v>#REF!</v>
      </c>
      <c r="S37" s="89">
        <f>O37/M37*100</f>
        <v>104.00240873792536</v>
      </c>
    </row>
    <row r="38" spans="1:19" s="118" customFormat="1" ht="12.75">
      <c r="A38" s="509"/>
      <c r="B38" s="510"/>
      <c r="C38" s="510"/>
      <c r="D38" s="510"/>
      <c r="E38" s="510"/>
      <c r="F38" s="510"/>
      <c r="G38" s="510"/>
      <c r="H38" s="111">
        <v>61</v>
      </c>
      <c r="I38" s="112" t="s">
        <v>13</v>
      </c>
      <c r="J38" s="113" t="e">
        <f>SUM(J39+#REF!+J47+J50+#REF!)</f>
        <v>#REF!</v>
      </c>
      <c r="K38" s="113" t="e">
        <f>SUM(K39+#REF!+K47+K50+#REF!)</f>
        <v>#REF!</v>
      </c>
      <c r="L38" s="113" t="e">
        <f>SUM(L39+#REF!+L47+L50+#REF!)</f>
        <v>#REF!</v>
      </c>
      <c r="M38" s="113">
        <f aca="true" t="shared" si="11" ref="M38:R38">SUM(M39+M47+M50)</f>
        <v>4463000</v>
      </c>
      <c r="N38" s="113">
        <f t="shared" si="11"/>
        <v>-1339500</v>
      </c>
      <c r="O38" s="113">
        <f>SUM(O39+O47+O50)</f>
        <v>3123500</v>
      </c>
      <c r="P38" s="113" t="e">
        <f t="shared" si="11"/>
        <v>#REF!</v>
      </c>
      <c r="Q38" s="113" t="e">
        <f t="shared" si="11"/>
        <v>#REF!</v>
      </c>
      <c r="R38" s="113" t="e">
        <f t="shared" si="11"/>
        <v>#REF!</v>
      </c>
      <c r="S38" s="117">
        <f>O38/M38*100</f>
        <v>69.9865561281649</v>
      </c>
    </row>
    <row r="39" spans="1:19" s="443" customFormat="1" ht="12.75">
      <c r="A39" s="511" t="s">
        <v>379</v>
      </c>
      <c r="B39" s="512"/>
      <c r="C39" s="512"/>
      <c r="D39" s="512"/>
      <c r="E39" s="512"/>
      <c r="F39" s="512"/>
      <c r="G39" s="512"/>
      <c r="H39" s="436">
        <v>611</v>
      </c>
      <c r="I39" s="437" t="s">
        <v>14</v>
      </c>
      <c r="J39" s="438">
        <f>SUM(J40:J46)</f>
        <v>2154483</v>
      </c>
      <c r="K39" s="438">
        <f>SUM(K40:K46)</f>
        <v>1910000</v>
      </c>
      <c r="L39" s="438">
        <f>SUM(L40:L46)</f>
        <v>2210000</v>
      </c>
      <c r="M39" s="438">
        <f>SUM(M40:M46)</f>
        <v>4201000</v>
      </c>
      <c r="N39" s="438">
        <f>SUM(N40:N46)</f>
        <v>-1349500</v>
      </c>
      <c r="O39" s="459">
        <f aca="true" t="shared" si="12" ref="O39:O51">M39+N39</f>
        <v>2851500</v>
      </c>
      <c r="P39" s="439">
        <f aca="true" t="shared" si="13" ref="P39:P55">K39/J39*100</f>
        <v>88.65235882576006</v>
      </c>
      <c r="Q39" s="440">
        <f aca="true" t="shared" si="14" ref="Q39:Q56">L39/K39*100</f>
        <v>115.70680628272252</v>
      </c>
      <c r="R39" s="440">
        <f aca="true" t="shared" si="15" ref="R39:R80">M39/L39*100</f>
        <v>190.09049773755655</v>
      </c>
      <c r="S39" s="442">
        <f>O39/M39*100</f>
        <v>67.87669602475601</v>
      </c>
    </row>
    <row r="40" spans="1:19" s="447" customFormat="1" ht="12.75">
      <c r="A40" s="511"/>
      <c r="B40" s="512"/>
      <c r="C40" s="512"/>
      <c r="D40" s="512"/>
      <c r="E40" s="512"/>
      <c r="F40" s="512"/>
      <c r="G40" s="512"/>
      <c r="H40" s="444">
        <v>6111</v>
      </c>
      <c r="I40" s="445" t="s">
        <v>15</v>
      </c>
      <c r="J40" s="446">
        <v>1821860</v>
      </c>
      <c r="K40" s="446">
        <v>1700000</v>
      </c>
      <c r="L40" s="446">
        <v>2000000</v>
      </c>
      <c r="M40" s="446">
        <v>4000000</v>
      </c>
      <c r="N40" s="446">
        <f>-2850000+1000000+350000+46000</f>
        <v>-1454000</v>
      </c>
      <c r="O40" s="446">
        <f t="shared" si="12"/>
        <v>2546000</v>
      </c>
      <c r="P40" s="439">
        <f t="shared" si="13"/>
        <v>93.31123137892044</v>
      </c>
      <c r="Q40" s="440">
        <f t="shared" si="14"/>
        <v>117.64705882352942</v>
      </c>
      <c r="R40" s="440">
        <f t="shared" si="15"/>
        <v>200</v>
      </c>
      <c r="S40" s="442"/>
    </row>
    <row r="41" spans="1:19" s="453" customFormat="1" ht="12.75">
      <c r="A41" s="513"/>
      <c r="B41" s="514"/>
      <c r="C41" s="514"/>
      <c r="D41" s="514"/>
      <c r="E41" s="514"/>
      <c r="F41" s="514"/>
      <c r="G41" s="514"/>
      <c r="H41" s="444">
        <v>6112</v>
      </c>
      <c r="I41" s="445" t="s">
        <v>16</v>
      </c>
      <c r="J41" s="448">
        <v>175805</v>
      </c>
      <c r="K41" s="448">
        <v>100000</v>
      </c>
      <c r="L41" s="448">
        <v>100000</v>
      </c>
      <c r="M41" s="448">
        <v>150000</v>
      </c>
      <c r="N41" s="448">
        <v>60000</v>
      </c>
      <c r="O41" s="446">
        <f t="shared" si="12"/>
        <v>210000</v>
      </c>
      <c r="P41" s="449">
        <f t="shared" si="13"/>
        <v>56.88120360626831</v>
      </c>
      <c r="Q41" s="450">
        <f t="shared" si="14"/>
        <v>100</v>
      </c>
      <c r="R41" s="450">
        <f t="shared" si="15"/>
        <v>150</v>
      </c>
      <c r="S41" s="452"/>
    </row>
    <row r="42" spans="1:19" s="447" customFormat="1" ht="12.75">
      <c r="A42" s="511"/>
      <c r="B42" s="512"/>
      <c r="C42" s="512"/>
      <c r="D42" s="512"/>
      <c r="E42" s="512"/>
      <c r="F42" s="512"/>
      <c r="G42" s="512"/>
      <c r="H42" s="444">
        <v>6113</v>
      </c>
      <c r="I42" s="445" t="s">
        <v>352</v>
      </c>
      <c r="J42" s="446">
        <v>30942</v>
      </c>
      <c r="K42" s="446">
        <v>20000</v>
      </c>
      <c r="L42" s="446">
        <v>20000</v>
      </c>
      <c r="M42" s="446">
        <v>40000</v>
      </c>
      <c r="N42" s="446">
        <v>25000</v>
      </c>
      <c r="O42" s="446">
        <f t="shared" si="12"/>
        <v>65000</v>
      </c>
      <c r="P42" s="439">
        <f t="shared" si="13"/>
        <v>64.6370628918622</v>
      </c>
      <c r="Q42" s="440">
        <f t="shared" si="14"/>
        <v>100</v>
      </c>
      <c r="R42" s="440">
        <f t="shared" si="15"/>
        <v>200</v>
      </c>
      <c r="S42" s="442"/>
    </row>
    <row r="43" spans="1:19" s="447" customFormat="1" ht="12.75">
      <c r="A43" s="511"/>
      <c r="B43" s="512"/>
      <c r="C43" s="512"/>
      <c r="D43" s="512"/>
      <c r="E43" s="512"/>
      <c r="F43" s="512"/>
      <c r="G43" s="512"/>
      <c r="H43" s="444">
        <v>6114</v>
      </c>
      <c r="I43" s="454" t="s">
        <v>113</v>
      </c>
      <c r="J43" s="446">
        <v>64474</v>
      </c>
      <c r="K43" s="446">
        <v>30000</v>
      </c>
      <c r="L43" s="446">
        <v>30000</v>
      </c>
      <c r="M43" s="446">
        <v>80000</v>
      </c>
      <c r="N43" s="446">
        <v>-10500</v>
      </c>
      <c r="O43" s="446">
        <f t="shared" si="12"/>
        <v>69500</v>
      </c>
      <c r="P43" s="439">
        <f t="shared" si="13"/>
        <v>46.530384340974656</v>
      </c>
      <c r="Q43" s="440">
        <f t="shared" si="14"/>
        <v>100</v>
      </c>
      <c r="R43" s="440">
        <f t="shared" si="15"/>
        <v>266.66666666666663</v>
      </c>
      <c r="S43" s="442"/>
    </row>
    <row r="44" spans="1:19" s="447" customFormat="1" ht="12.75">
      <c r="A44" s="511"/>
      <c r="B44" s="512"/>
      <c r="C44" s="512"/>
      <c r="D44" s="512"/>
      <c r="E44" s="512"/>
      <c r="F44" s="512"/>
      <c r="G44" s="512"/>
      <c r="H44" s="444">
        <v>6115</v>
      </c>
      <c r="I44" s="454" t="s">
        <v>17</v>
      </c>
      <c r="J44" s="446">
        <v>61402</v>
      </c>
      <c r="K44" s="446">
        <v>50000</v>
      </c>
      <c r="L44" s="446">
        <v>50000</v>
      </c>
      <c r="M44" s="446">
        <v>140000</v>
      </c>
      <c r="N44" s="446">
        <v>0</v>
      </c>
      <c r="O44" s="446">
        <f t="shared" si="12"/>
        <v>140000</v>
      </c>
      <c r="P44" s="439">
        <f t="shared" si="13"/>
        <v>81.43057229406209</v>
      </c>
      <c r="Q44" s="440">
        <f t="shared" si="14"/>
        <v>100</v>
      </c>
      <c r="R44" s="440">
        <f t="shared" si="15"/>
        <v>280</v>
      </c>
      <c r="S44" s="442"/>
    </row>
    <row r="45" spans="1:19" s="447" customFormat="1" ht="12.75">
      <c r="A45" s="511"/>
      <c r="B45" s="512"/>
      <c r="C45" s="512"/>
      <c r="D45" s="512"/>
      <c r="E45" s="512"/>
      <c r="F45" s="512"/>
      <c r="G45" s="512"/>
      <c r="H45" s="444">
        <v>6116</v>
      </c>
      <c r="I45" s="454" t="s">
        <v>122</v>
      </c>
      <c r="J45" s="446">
        <v>0</v>
      </c>
      <c r="K45" s="446">
        <v>10000</v>
      </c>
      <c r="L45" s="446">
        <v>10000</v>
      </c>
      <c r="M45" s="446">
        <v>1000</v>
      </c>
      <c r="N45" s="446">
        <v>0</v>
      </c>
      <c r="O45" s="446">
        <f t="shared" si="12"/>
        <v>1000</v>
      </c>
      <c r="P45" s="439">
        <v>0</v>
      </c>
      <c r="Q45" s="440">
        <f t="shared" si="14"/>
        <v>100</v>
      </c>
      <c r="R45" s="440">
        <f t="shared" si="15"/>
        <v>10</v>
      </c>
      <c r="S45" s="442"/>
    </row>
    <row r="46" spans="1:19" s="447" customFormat="1" ht="12.75">
      <c r="A46" s="511"/>
      <c r="B46" s="512"/>
      <c r="C46" s="512"/>
      <c r="D46" s="512"/>
      <c r="E46" s="512"/>
      <c r="F46" s="512"/>
      <c r="G46" s="512"/>
      <c r="H46" s="444">
        <v>6117</v>
      </c>
      <c r="I46" s="445" t="s">
        <v>351</v>
      </c>
      <c r="J46" s="446">
        <v>0</v>
      </c>
      <c r="K46" s="446">
        <v>0</v>
      </c>
      <c r="L46" s="446">
        <v>0</v>
      </c>
      <c r="M46" s="446">
        <v>-210000</v>
      </c>
      <c r="N46" s="446">
        <v>30000</v>
      </c>
      <c r="O46" s="446">
        <f t="shared" si="12"/>
        <v>-180000</v>
      </c>
      <c r="P46" s="439">
        <v>0</v>
      </c>
      <c r="Q46" s="440">
        <v>0</v>
      </c>
      <c r="R46" s="440">
        <v>0</v>
      </c>
      <c r="S46" s="442"/>
    </row>
    <row r="47" spans="1:19" s="443" customFormat="1" ht="12.75">
      <c r="A47" s="511" t="s">
        <v>379</v>
      </c>
      <c r="B47" s="512"/>
      <c r="C47" s="512"/>
      <c r="D47" s="512"/>
      <c r="E47" s="512"/>
      <c r="F47" s="512"/>
      <c r="G47" s="512"/>
      <c r="H47" s="436">
        <v>613</v>
      </c>
      <c r="I47" s="437" t="s">
        <v>18</v>
      </c>
      <c r="J47" s="438" t="e">
        <f>SUM(J48+J49)</f>
        <v>#REF!</v>
      </c>
      <c r="K47" s="438" t="e">
        <f>SUM(K48+K49)</f>
        <v>#REF!</v>
      </c>
      <c r="L47" s="438" t="e">
        <f>SUM(L48+L49)</f>
        <v>#REF!</v>
      </c>
      <c r="M47" s="438">
        <f>M48+M49</f>
        <v>231000</v>
      </c>
      <c r="N47" s="438">
        <f>N48+N49</f>
        <v>10000</v>
      </c>
      <c r="O47" s="459">
        <f t="shared" si="12"/>
        <v>241000</v>
      </c>
      <c r="P47" s="439" t="e">
        <f t="shared" si="13"/>
        <v>#REF!</v>
      </c>
      <c r="Q47" s="440" t="e">
        <f t="shared" si="14"/>
        <v>#REF!</v>
      </c>
      <c r="R47" s="440" t="e">
        <f t="shared" si="15"/>
        <v>#REF!</v>
      </c>
      <c r="S47" s="442">
        <f>O47/M47*100</f>
        <v>104.32900432900433</v>
      </c>
    </row>
    <row r="48" spans="1:19" s="447" customFormat="1" ht="12.75">
      <c r="A48" s="511"/>
      <c r="B48" s="512"/>
      <c r="C48" s="512"/>
      <c r="D48" s="512"/>
      <c r="E48" s="512"/>
      <c r="F48" s="512"/>
      <c r="G48" s="512"/>
      <c r="H48" s="461">
        <v>6131</v>
      </c>
      <c r="I48" s="80" t="s">
        <v>19</v>
      </c>
      <c r="J48" s="438" t="e">
        <f>SUM(#REF!)</f>
        <v>#REF!</v>
      </c>
      <c r="K48" s="438" t="e">
        <f>SUM(#REF!)</f>
        <v>#REF!</v>
      </c>
      <c r="L48" s="438" t="e">
        <f>SUM(#REF!)</f>
        <v>#REF!</v>
      </c>
      <c r="M48" s="462">
        <v>1000</v>
      </c>
      <c r="N48" s="462">
        <v>0</v>
      </c>
      <c r="O48" s="446">
        <f t="shared" si="12"/>
        <v>1000</v>
      </c>
      <c r="P48" s="439">
        <v>0</v>
      </c>
      <c r="Q48" s="440" t="e">
        <f t="shared" si="14"/>
        <v>#REF!</v>
      </c>
      <c r="R48" s="440" t="e">
        <f t="shared" si="15"/>
        <v>#REF!</v>
      </c>
      <c r="S48" s="442"/>
    </row>
    <row r="49" spans="1:19" s="460" customFormat="1" ht="12.75">
      <c r="A49" s="511"/>
      <c r="B49" s="512"/>
      <c r="C49" s="512"/>
      <c r="D49" s="512"/>
      <c r="E49" s="512"/>
      <c r="F49" s="512"/>
      <c r="G49" s="512"/>
      <c r="H49" s="461">
        <v>6134</v>
      </c>
      <c r="I49" s="80" t="s">
        <v>20</v>
      </c>
      <c r="J49" s="462" t="e">
        <f>SUM(#REF!)</f>
        <v>#REF!</v>
      </c>
      <c r="K49" s="462" t="e">
        <f>SUM(#REF!)</f>
        <v>#REF!</v>
      </c>
      <c r="L49" s="462" t="e">
        <f>SUM(#REF!)</f>
        <v>#REF!</v>
      </c>
      <c r="M49" s="462">
        <v>230000</v>
      </c>
      <c r="N49" s="462">
        <v>10000</v>
      </c>
      <c r="O49" s="446">
        <f t="shared" si="12"/>
        <v>240000</v>
      </c>
      <c r="P49" s="439" t="e">
        <f t="shared" si="13"/>
        <v>#REF!</v>
      </c>
      <c r="Q49" s="440" t="e">
        <f t="shared" si="14"/>
        <v>#REF!</v>
      </c>
      <c r="R49" s="440" t="e">
        <f t="shared" si="15"/>
        <v>#REF!</v>
      </c>
      <c r="S49" s="442"/>
    </row>
    <row r="50" spans="1:19" s="443" customFormat="1" ht="12.75">
      <c r="A50" s="511" t="s">
        <v>379</v>
      </c>
      <c r="B50" s="512"/>
      <c r="C50" s="512"/>
      <c r="D50" s="512"/>
      <c r="E50" s="512"/>
      <c r="F50" s="512"/>
      <c r="G50" s="512"/>
      <c r="H50" s="436">
        <v>614</v>
      </c>
      <c r="I50" s="437" t="s">
        <v>21</v>
      </c>
      <c r="J50" s="438" t="e">
        <f>SUM(J51+J52)</f>
        <v>#REF!</v>
      </c>
      <c r="K50" s="438" t="e">
        <f>SUM(K51+K52)</f>
        <v>#REF!</v>
      </c>
      <c r="L50" s="438" t="e">
        <f>SUM(L51+L52)</f>
        <v>#REF!</v>
      </c>
      <c r="M50" s="438">
        <f>SUM(M51+M52)</f>
        <v>31000</v>
      </c>
      <c r="N50" s="438">
        <f>SUM(N51+N52)</f>
        <v>0</v>
      </c>
      <c r="O50" s="459">
        <f t="shared" si="12"/>
        <v>31000</v>
      </c>
      <c r="P50" s="439" t="e">
        <f t="shared" si="13"/>
        <v>#REF!</v>
      </c>
      <c r="Q50" s="440" t="e">
        <f t="shared" si="14"/>
        <v>#REF!</v>
      </c>
      <c r="R50" s="440" t="e">
        <f t="shared" si="15"/>
        <v>#REF!</v>
      </c>
      <c r="S50" s="442">
        <f>O50/M50*100</f>
        <v>100</v>
      </c>
    </row>
    <row r="51" spans="1:19" s="447" customFormat="1" ht="12.75">
      <c r="A51" s="511"/>
      <c r="B51" s="512"/>
      <c r="C51" s="512"/>
      <c r="D51" s="512"/>
      <c r="E51" s="512"/>
      <c r="F51" s="512"/>
      <c r="G51" s="512"/>
      <c r="H51" s="461">
        <v>6142</v>
      </c>
      <c r="I51" s="80" t="s">
        <v>22</v>
      </c>
      <c r="J51" s="462" t="e">
        <f>SUM(#REF!)</f>
        <v>#REF!</v>
      </c>
      <c r="K51" s="462" t="e">
        <f>SUM(#REF!)</f>
        <v>#REF!</v>
      </c>
      <c r="L51" s="462" t="e">
        <f>SUM(#REF!)</f>
        <v>#REF!</v>
      </c>
      <c r="M51" s="462">
        <v>30000</v>
      </c>
      <c r="N51" s="462">
        <v>0</v>
      </c>
      <c r="O51" s="446">
        <f t="shared" si="12"/>
        <v>30000</v>
      </c>
      <c r="P51" s="439" t="e">
        <f t="shared" si="13"/>
        <v>#REF!</v>
      </c>
      <c r="Q51" s="440" t="e">
        <f t="shared" si="14"/>
        <v>#REF!</v>
      </c>
      <c r="R51" s="440" t="e">
        <f t="shared" si="15"/>
        <v>#REF!</v>
      </c>
      <c r="S51" s="442"/>
    </row>
    <row r="52" spans="1:19" s="460" customFormat="1" ht="12.75">
      <c r="A52" s="511"/>
      <c r="B52" s="512"/>
      <c r="C52" s="512"/>
      <c r="D52" s="512"/>
      <c r="E52" s="512"/>
      <c r="F52" s="512"/>
      <c r="G52" s="512"/>
      <c r="H52" s="461">
        <v>6145</v>
      </c>
      <c r="I52" s="80" t="s">
        <v>23</v>
      </c>
      <c r="J52" s="462" t="e">
        <f>SUM(#REF!)</f>
        <v>#REF!</v>
      </c>
      <c r="K52" s="462" t="e">
        <f>SUM(#REF!)</f>
        <v>#REF!</v>
      </c>
      <c r="L52" s="462" t="e">
        <f>SUM(#REF!)</f>
        <v>#REF!</v>
      </c>
      <c r="M52" s="462">
        <v>1000</v>
      </c>
      <c r="N52" s="462">
        <v>0</v>
      </c>
      <c r="O52" s="446">
        <f aca="true" t="shared" si="16" ref="O52:O61">M52+N52</f>
        <v>1000</v>
      </c>
      <c r="P52" s="439" t="e">
        <f t="shared" si="13"/>
        <v>#REF!</v>
      </c>
      <c r="Q52" s="440" t="e">
        <f t="shared" si="14"/>
        <v>#REF!</v>
      </c>
      <c r="R52" s="440" t="e">
        <f t="shared" si="15"/>
        <v>#REF!</v>
      </c>
      <c r="S52" s="442"/>
    </row>
    <row r="53" spans="1:19" s="118" customFormat="1" ht="12.75">
      <c r="A53" s="517"/>
      <c r="B53" s="518"/>
      <c r="C53" s="518"/>
      <c r="D53" s="518"/>
      <c r="E53" s="518"/>
      <c r="F53" s="518"/>
      <c r="G53" s="518"/>
      <c r="H53" s="119">
        <v>63</v>
      </c>
      <c r="I53" s="120" t="s">
        <v>24</v>
      </c>
      <c r="J53" s="121" t="e">
        <f>SUM(J54+J57)</f>
        <v>#REF!</v>
      </c>
      <c r="K53" s="121" t="e">
        <f>SUM(K54+K57)</f>
        <v>#REF!</v>
      </c>
      <c r="L53" s="121" t="e">
        <f>SUM(L54+L57)</f>
        <v>#REF!</v>
      </c>
      <c r="M53" s="121">
        <f>SUM(M54+M57+M60)</f>
        <v>7545000</v>
      </c>
      <c r="N53" s="121">
        <f>SUM(N54+N57+N60)</f>
        <v>1863441.52</v>
      </c>
      <c r="O53" s="121">
        <f>SUM(O54+O57+O60)</f>
        <v>9408441.52</v>
      </c>
      <c r="P53" s="114" t="e">
        <f t="shared" si="13"/>
        <v>#REF!</v>
      </c>
      <c r="Q53" s="115" t="e">
        <f t="shared" si="14"/>
        <v>#REF!</v>
      </c>
      <c r="R53" s="115" t="e">
        <f t="shared" si="15"/>
        <v>#REF!</v>
      </c>
      <c r="S53" s="117">
        <f>O53/M53*100</f>
        <v>124.69770072895956</v>
      </c>
    </row>
    <row r="54" spans="1:19" s="443" customFormat="1" ht="12.75">
      <c r="A54" s="511"/>
      <c r="B54" s="512"/>
      <c r="C54" s="512"/>
      <c r="D54" s="512" t="s">
        <v>382</v>
      </c>
      <c r="E54" s="512"/>
      <c r="F54" s="512"/>
      <c r="G54" s="512"/>
      <c r="H54" s="436">
        <v>633</v>
      </c>
      <c r="I54" s="437" t="s">
        <v>25</v>
      </c>
      <c r="J54" s="438">
        <f aca="true" t="shared" si="17" ref="J54:R54">SUM(J55:J56)</f>
        <v>949030</v>
      </c>
      <c r="K54" s="438">
        <f t="shared" si="17"/>
        <v>800000</v>
      </c>
      <c r="L54" s="438">
        <f t="shared" si="17"/>
        <v>1280000</v>
      </c>
      <c r="M54" s="438">
        <f t="shared" si="17"/>
        <v>1003500</v>
      </c>
      <c r="N54" s="438">
        <f t="shared" si="17"/>
        <v>2863441.52</v>
      </c>
      <c r="O54" s="459">
        <f t="shared" si="16"/>
        <v>3866941.52</v>
      </c>
      <c r="P54" s="438">
        <f t="shared" si="17"/>
        <v>63.22244818393518</v>
      </c>
      <c r="Q54" s="438">
        <f t="shared" si="17"/>
        <v>246.66666666666666</v>
      </c>
      <c r="R54" s="438">
        <f t="shared" si="17"/>
        <v>14.322033898305083</v>
      </c>
      <c r="S54" s="442">
        <f>O54/M54*100</f>
        <v>385.34544294967617</v>
      </c>
    </row>
    <row r="55" spans="1:19" s="447" customFormat="1" ht="12.75">
      <c r="A55" s="511"/>
      <c r="B55" s="512"/>
      <c r="C55" s="512"/>
      <c r="D55" s="512"/>
      <c r="E55" s="512"/>
      <c r="F55" s="512"/>
      <c r="G55" s="512"/>
      <c r="H55" s="444">
        <v>6331</v>
      </c>
      <c r="I55" s="454" t="s">
        <v>394</v>
      </c>
      <c r="J55" s="446">
        <v>949030</v>
      </c>
      <c r="K55" s="446">
        <v>600000</v>
      </c>
      <c r="L55" s="446">
        <v>1180000</v>
      </c>
      <c r="M55" s="446">
        <f>100000+69000</f>
        <v>169000</v>
      </c>
      <c r="N55" s="446">
        <f>2850000+13441.52</f>
        <v>2863441.52</v>
      </c>
      <c r="O55" s="446">
        <f t="shared" si="16"/>
        <v>3032441.52</v>
      </c>
      <c r="P55" s="439">
        <f t="shared" si="13"/>
        <v>63.22244818393518</v>
      </c>
      <c r="Q55" s="440">
        <f t="shared" si="14"/>
        <v>196.66666666666666</v>
      </c>
      <c r="R55" s="440">
        <f t="shared" si="15"/>
        <v>14.322033898305083</v>
      </c>
      <c r="S55" s="442"/>
    </row>
    <row r="56" spans="1:19" s="447" customFormat="1" ht="12.75">
      <c r="A56" s="511"/>
      <c r="B56" s="512"/>
      <c r="C56" s="512"/>
      <c r="D56" s="512"/>
      <c r="E56" s="512"/>
      <c r="F56" s="512"/>
      <c r="G56" s="512"/>
      <c r="H56" s="444">
        <v>6332</v>
      </c>
      <c r="I56" s="454" t="s">
        <v>395</v>
      </c>
      <c r="J56" s="446">
        <v>0</v>
      </c>
      <c r="K56" s="446">
        <v>200000</v>
      </c>
      <c r="L56" s="446">
        <v>100000</v>
      </c>
      <c r="M56" s="446">
        <f>434500+400000</f>
        <v>834500</v>
      </c>
      <c r="N56" s="446">
        <v>0</v>
      </c>
      <c r="O56" s="446">
        <f t="shared" si="16"/>
        <v>834500</v>
      </c>
      <c r="P56" s="439">
        <v>0</v>
      </c>
      <c r="Q56" s="440">
        <f t="shared" si="14"/>
        <v>50</v>
      </c>
      <c r="R56" s="440">
        <v>0</v>
      </c>
      <c r="S56" s="442"/>
    </row>
    <row r="57" spans="1:19" s="443" customFormat="1" ht="12.75">
      <c r="A57" s="511"/>
      <c r="B57" s="512"/>
      <c r="C57" s="512"/>
      <c r="D57" s="512" t="s">
        <v>382</v>
      </c>
      <c r="E57" s="512"/>
      <c r="F57" s="512"/>
      <c r="G57" s="512"/>
      <c r="H57" s="436">
        <v>634</v>
      </c>
      <c r="I57" s="437" t="s">
        <v>386</v>
      </c>
      <c r="J57" s="438" t="e">
        <f>SUM(J58:J61)</f>
        <v>#REF!</v>
      </c>
      <c r="K57" s="438" t="e">
        <f>SUM(K58:K61)</f>
        <v>#REF!</v>
      </c>
      <c r="L57" s="438" t="e">
        <f>SUM(L58:L61)</f>
        <v>#REF!</v>
      </c>
      <c r="M57" s="438">
        <v>0</v>
      </c>
      <c r="N57" s="438">
        <v>0</v>
      </c>
      <c r="O57" s="459">
        <f t="shared" si="16"/>
        <v>0</v>
      </c>
      <c r="P57" s="439">
        <v>0</v>
      </c>
      <c r="Q57" s="440" t="e">
        <f>L57/K57*100</f>
        <v>#REF!</v>
      </c>
      <c r="R57" s="440" t="e">
        <f>M57/L57*100</f>
        <v>#REF!</v>
      </c>
      <c r="S57" s="442">
        <v>0</v>
      </c>
    </row>
    <row r="58" spans="1:19" ht="12.75">
      <c r="A58" s="490"/>
      <c r="B58" s="491"/>
      <c r="C58" s="491"/>
      <c r="D58" s="491"/>
      <c r="E58" s="491"/>
      <c r="F58" s="491"/>
      <c r="G58" s="491"/>
      <c r="H58" s="29">
        <v>6341</v>
      </c>
      <c r="I58" s="19" t="s">
        <v>389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446">
        <f t="shared" si="16"/>
        <v>0</v>
      </c>
      <c r="P58" s="67">
        <v>0</v>
      </c>
      <c r="Q58" s="68">
        <v>0</v>
      </c>
      <c r="R58" s="68">
        <v>0</v>
      </c>
      <c r="S58" s="70"/>
    </row>
    <row r="59" spans="1:19" ht="12.75">
      <c r="A59" s="490"/>
      <c r="B59" s="491"/>
      <c r="C59" s="491"/>
      <c r="D59" s="491"/>
      <c r="E59" s="491"/>
      <c r="F59" s="491"/>
      <c r="G59" s="491"/>
      <c r="H59" s="29">
        <v>6342</v>
      </c>
      <c r="I59" s="66" t="s">
        <v>388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446">
        <f t="shared" si="16"/>
        <v>0</v>
      </c>
      <c r="P59" s="67">
        <v>0</v>
      </c>
      <c r="Q59" s="68">
        <v>0</v>
      </c>
      <c r="R59" s="68">
        <v>0</v>
      </c>
      <c r="S59" s="70"/>
    </row>
    <row r="60" spans="1:19" s="443" customFormat="1" ht="21">
      <c r="A60" s="511"/>
      <c r="B60" s="512"/>
      <c r="C60" s="512"/>
      <c r="D60" s="512" t="s">
        <v>382</v>
      </c>
      <c r="E60" s="512"/>
      <c r="F60" s="512"/>
      <c r="G60" s="512"/>
      <c r="H60" s="436">
        <v>638</v>
      </c>
      <c r="I60" s="437" t="s">
        <v>387</v>
      </c>
      <c r="J60" s="438" t="e">
        <f>SUM(J61:J64)</f>
        <v>#REF!</v>
      </c>
      <c r="K60" s="438" t="e">
        <f>SUM(K61:K64)</f>
        <v>#REF!</v>
      </c>
      <c r="L60" s="438" t="e">
        <f>SUM(L61:L64)</f>
        <v>#REF!</v>
      </c>
      <c r="M60" s="438">
        <f>SUM(M61:M62)</f>
        <v>6541500</v>
      </c>
      <c r="N60" s="438">
        <f>SUM(N61:N62)</f>
        <v>-1000000</v>
      </c>
      <c r="O60" s="459">
        <f t="shared" si="16"/>
        <v>5541500</v>
      </c>
      <c r="P60" s="439">
        <v>0</v>
      </c>
      <c r="Q60" s="440" t="e">
        <f>L60/K60*100</f>
        <v>#REF!</v>
      </c>
      <c r="R60" s="440" t="e">
        <f>M60/L60*100</f>
        <v>#REF!</v>
      </c>
      <c r="S60" s="442">
        <f>O60/M60*100</f>
        <v>84.71298631812274</v>
      </c>
    </row>
    <row r="61" spans="1:19" ht="21">
      <c r="A61" s="490"/>
      <c r="B61" s="491"/>
      <c r="C61" s="491"/>
      <c r="D61" s="491"/>
      <c r="E61" s="491"/>
      <c r="F61" s="491"/>
      <c r="G61" s="491"/>
      <c r="H61" s="29">
        <v>6381</v>
      </c>
      <c r="I61" s="19" t="s">
        <v>390</v>
      </c>
      <c r="J61" s="20">
        <v>0</v>
      </c>
      <c r="K61" s="20">
        <v>0</v>
      </c>
      <c r="L61" s="20">
        <v>0</v>
      </c>
      <c r="M61" s="20">
        <v>391000</v>
      </c>
      <c r="N61" s="20">
        <v>0</v>
      </c>
      <c r="O61" s="446">
        <f t="shared" si="16"/>
        <v>391000</v>
      </c>
      <c r="P61" s="67">
        <v>0</v>
      </c>
      <c r="Q61" s="68">
        <v>0</v>
      </c>
      <c r="R61" s="68">
        <v>0</v>
      </c>
      <c r="S61" s="70"/>
    </row>
    <row r="62" spans="1:19" ht="21">
      <c r="A62" s="490"/>
      <c r="B62" s="491"/>
      <c r="C62" s="491"/>
      <c r="D62" s="491"/>
      <c r="E62" s="491"/>
      <c r="F62" s="491"/>
      <c r="G62" s="491"/>
      <c r="H62" s="29">
        <v>6382</v>
      </c>
      <c r="I62" s="19" t="s">
        <v>396</v>
      </c>
      <c r="J62" s="20"/>
      <c r="K62" s="20"/>
      <c r="L62" s="20"/>
      <c r="M62" s="20">
        <v>6150500</v>
      </c>
      <c r="N62" s="20">
        <v>-1000000</v>
      </c>
      <c r="O62" s="446">
        <f>M62+N62</f>
        <v>5150500</v>
      </c>
      <c r="P62" s="67"/>
      <c r="Q62" s="68"/>
      <c r="R62" s="68"/>
      <c r="S62" s="70"/>
    </row>
    <row r="63" spans="1:19" s="118" customFormat="1" ht="12.75">
      <c r="A63" s="517"/>
      <c r="B63" s="518"/>
      <c r="C63" s="518"/>
      <c r="D63" s="518"/>
      <c r="E63" s="518"/>
      <c r="F63" s="518"/>
      <c r="G63" s="518"/>
      <c r="H63" s="119">
        <v>64</v>
      </c>
      <c r="I63" s="120" t="s">
        <v>26</v>
      </c>
      <c r="J63" s="121" t="e">
        <f>SUM(J64+J67)</f>
        <v>#REF!</v>
      </c>
      <c r="K63" s="121" t="e">
        <f>SUM(K64,K67)</f>
        <v>#REF!</v>
      </c>
      <c r="L63" s="121" t="e">
        <f>SUM(L64+L67)</f>
        <v>#REF!</v>
      </c>
      <c r="M63" s="121">
        <f>SUM(M64+M67)</f>
        <v>426000</v>
      </c>
      <c r="N63" s="121">
        <f>SUM(N64+N67)</f>
        <v>50000</v>
      </c>
      <c r="O63" s="121">
        <f>SUM(O64+O67)</f>
        <v>476000</v>
      </c>
      <c r="P63" s="114" t="e">
        <f aca="true" t="shared" si="18" ref="P63:P79">K63/J63*100</f>
        <v>#REF!</v>
      </c>
      <c r="Q63" s="115" t="e">
        <f>L63/K63*100</f>
        <v>#REF!</v>
      </c>
      <c r="R63" s="115" t="e">
        <f t="shared" si="15"/>
        <v>#REF!</v>
      </c>
      <c r="S63" s="117">
        <f>O63/M63*100</f>
        <v>111.73708920187792</v>
      </c>
    </row>
    <row r="64" spans="1:19" s="443" customFormat="1" ht="12.75">
      <c r="A64" s="511" t="s">
        <v>379</v>
      </c>
      <c r="B64" s="512"/>
      <c r="C64" s="512"/>
      <c r="D64" s="512"/>
      <c r="E64" s="512"/>
      <c r="F64" s="512"/>
      <c r="G64" s="512"/>
      <c r="H64" s="436">
        <v>641</v>
      </c>
      <c r="I64" s="437" t="s">
        <v>27</v>
      </c>
      <c r="J64" s="438">
        <f>SUM(J65:J66)</f>
        <v>2317</v>
      </c>
      <c r="K64" s="438">
        <f>SUM(K65:K66)</f>
        <v>6000</v>
      </c>
      <c r="L64" s="438">
        <f>SUM(L65:L66)</f>
        <v>6000</v>
      </c>
      <c r="M64" s="438">
        <f>SUM(M65:M66)</f>
        <v>11000</v>
      </c>
      <c r="N64" s="438">
        <f>SUM(N65:N66)</f>
        <v>20000</v>
      </c>
      <c r="O64" s="459">
        <f>M64+N64</f>
        <v>31000</v>
      </c>
      <c r="P64" s="439">
        <f t="shared" si="18"/>
        <v>258.95554596460937</v>
      </c>
      <c r="Q64" s="440">
        <f>L64/K64*100</f>
        <v>100</v>
      </c>
      <c r="R64" s="440">
        <f t="shared" si="15"/>
        <v>183.33333333333331</v>
      </c>
      <c r="S64" s="442">
        <f>O64/M64*100</f>
        <v>281.8181818181818</v>
      </c>
    </row>
    <row r="65" spans="1:19" s="447" customFormat="1" ht="12.75">
      <c r="A65" s="511"/>
      <c r="B65" s="512"/>
      <c r="C65" s="512"/>
      <c r="D65" s="512"/>
      <c r="E65" s="512"/>
      <c r="F65" s="512"/>
      <c r="G65" s="512"/>
      <c r="H65" s="444">
        <v>64132</v>
      </c>
      <c r="I65" s="445" t="s">
        <v>153</v>
      </c>
      <c r="J65" s="446">
        <v>2317</v>
      </c>
      <c r="K65" s="446">
        <v>5000</v>
      </c>
      <c r="L65" s="446">
        <v>5000</v>
      </c>
      <c r="M65" s="446">
        <v>1000</v>
      </c>
      <c r="N65" s="446">
        <v>0</v>
      </c>
      <c r="O65" s="446">
        <f>M65+N65</f>
        <v>1000</v>
      </c>
      <c r="P65" s="439">
        <f t="shared" si="18"/>
        <v>215.79628830384115</v>
      </c>
      <c r="Q65" s="440">
        <f>L65/K65*100</f>
        <v>100</v>
      </c>
      <c r="R65" s="440">
        <f t="shared" si="15"/>
        <v>20</v>
      </c>
      <c r="S65" s="442"/>
    </row>
    <row r="66" spans="1:19" s="447" customFormat="1" ht="12.75">
      <c r="A66" s="511"/>
      <c r="B66" s="512"/>
      <c r="C66" s="512"/>
      <c r="D66" s="512"/>
      <c r="E66" s="512"/>
      <c r="F66" s="512"/>
      <c r="G66" s="512"/>
      <c r="H66" s="444">
        <v>64143</v>
      </c>
      <c r="I66" s="454" t="s">
        <v>28</v>
      </c>
      <c r="J66" s="446">
        <v>0</v>
      </c>
      <c r="K66" s="446">
        <v>1000</v>
      </c>
      <c r="L66" s="446">
        <v>1000</v>
      </c>
      <c r="M66" s="446">
        <v>10000</v>
      </c>
      <c r="N66" s="446">
        <v>20000</v>
      </c>
      <c r="O66" s="446">
        <f>M66+N66</f>
        <v>30000</v>
      </c>
      <c r="P66" s="439">
        <v>0</v>
      </c>
      <c r="Q66" s="440">
        <v>0</v>
      </c>
      <c r="R66" s="440">
        <v>0</v>
      </c>
      <c r="S66" s="442"/>
    </row>
    <row r="67" spans="1:19" s="443" customFormat="1" ht="12.75">
      <c r="A67" s="511"/>
      <c r="B67" s="512"/>
      <c r="C67" s="512"/>
      <c r="D67" s="512"/>
      <c r="E67" s="512"/>
      <c r="F67" s="512" t="s">
        <v>384</v>
      </c>
      <c r="G67" s="512"/>
      <c r="H67" s="436">
        <v>642</v>
      </c>
      <c r="I67" s="437" t="s">
        <v>29</v>
      </c>
      <c r="J67" s="438" t="e">
        <f>SUM(J68,#REF!,J72,#REF!,J73)</f>
        <v>#REF!</v>
      </c>
      <c r="K67" s="438" t="e">
        <f>SUM(K68,#REF!,K72,#REF!,K73)</f>
        <v>#REF!</v>
      </c>
      <c r="L67" s="438" t="e">
        <f>SUM(L68,#REF!,L72,#REF!,L73)</f>
        <v>#REF!</v>
      </c>
      <c r="M67" s="438">
        <f>SUM(M68:M73)</f>
        <v>415000</v>
      </c>
      <c r="N67" s="438">
        <f>SUM(N68:N73)</f>
        <v>30000</v>
      </c>
      <c r="O67" s="459">
        <f aca="true" t="shared" si="19" ref="O67:O73">M67+N67</f>
        <v>445000</v>
      </c>
      <c r="P67" s="439" t="e">
        <f t="shared" si="18"/>
        <v>#REF!</v>
      </c>
      <c r="Q67" s="440" t="e">
        <f aca="true" t="shared" si="20" ref="Q67:Q72">L67/K67*100</f>
        <v>#REF!</v>
      </c>
      <c r="R67" s="440" t="e">
        <f t="shared" si="15"/>
        <v>#REF!</v>
      </c>
      <c r="S67" s="442">
        <f>O67/M67*100</f>
        <v>107.2289156626506</v>
      </c>
    </row>
    <row r="68" spans="1:19" s="33" customFormat="1" ht="12.75">
      <c r="A68" s="523"/>
      <c r="B68" s="524"/>
      <c r="C68" s="524"/>
      <c r="D68" s="524"/>
      <c r="E68" s="524"/>
      <c r="F68" s="524"/>
      <c r="G68" s="524"/>
      <c r="H68" s="32">
        <v>6421</v>
      </c>
      <c r="I68" s="13" t="s">
        <v>30</v>
      </c>
      <c r="J68" s="34">
        <v>68144</v>
      </c>
      <c r="K68" s="34">
        <v>40000</v>
      </c>
      <c r="L68" s="34">
        <v>40000</v>
      </c>
      <c r="M68" s="34">
        <v>30000</v>
      </c>
      <c r="N68" s="34">
        <v>0</v>
      </c>
      <c r="O68" s="446">
        <f t="shared" si="19"/>
        <v>30000</v>
      </c>
      <c r="P68" s="525">
        <f t="shared" si="18"/>
        <v>58.699225170227756</v>
      </c>
      <c r="Q68" s="526">
        <f t="shared" si="20"/>
        <v>100</v>
      </c>
      <c r="R68" s="526">
        <f t="shared" si="15"/>
        <v>75</v>
      </c>
      <c r="S68" s="527"/>
    </row>
    <row r="69" spans="1:19" ht="12.75">
      <c r="A69" s="494"/>
      <c r="B69" s="495"/>
      <c r="C69" s="495"/>
      <c r="D69" s="495"/>
      <c r="E69" s="495"/>
      <c r="F69" s="495"/>
      <c r="G69" s="495"/>
      <c r="H69" s="51">
        <v>64222</v>
      </c>
      <c r="I69" s="52" t="s">
        <v>154</v>
      </c>
      <c r="J69" s="21">
        <v>78532</v>
      </c>
      <c r="K69" s="21">
        <v>200000</v>
      </c>
      <c r="L69" s="21">
        <v>100000</v>
      </c>
      <c r="M69" s="21">
        <v>250000</v>
      </c>
      <c r="N69" s="21">
        <v>0</v>
      </c>
      <c r="O69" s="446">
        <f t="shared" si="19"/>
        <v>250000</v>
      </c>
      <c r="P69" s="67">
        <f t="shared" si="18"/>
        <v>254.67325421484236</v>
      </c>
      <c r="Q69" s="68">
        <f t="shared" si="20"/>
        <v>50</v>
      </c>
      <c r="R69" s="68">
        <f t="shared" si="15"/>
        <v>250</v>
      </c>
      <c r="S69" s="70"/>
    </row>
    <row r="70" spans="1:19" ht="12.75">
      <c r="A70" s="490"/>
      <c r="B70" s="491"/>
      <c r="C70" s="491"/>
      <c r="D70" s="491"/>
      <c r="E70" s="491"/>
      <c r="F70" s="491"/>
      <c r="G70" s="491"/>
      <c r="H70" s="29">
        <v>64222</v>
      </c>
      <c r="I70" s="19" t="s">
        <v>155</v>
      </c>
      <c r="J70" s="20">
        <v>83837</v>
      </c>
      <c r="K70" s="20">
        <v>50000</v>
      </c>
      <c r="L70" s="20">
        <v>50000</v>
      </c>
      <c r="M70" s="20">
        <v>35000</v>
      </c>
      <c r="N70" s="20">
        <v>0</v>
      </c>
      <c r="O70" s="446">
        <f t="shared" si="19"/>
        <v>35000</v>
      </c>
      <c r="P70" s="67">
        <f t="shared" si="18"/>
        <v>59.639538628529166</v>
      </c>
      <c r="Q70" s="68">
        <f t="shared" si="20"/>
        <v>100</v>
      </c>
      <c r="R70" s="68">
        <f t="shared" si="15"/>
        <v>70</v>
      </c>
      <c r="S70" s="70"/>
    </row>
    <row r="71" spans="1:19" ht="12.75">
      <c r="A71" s="490"/>
      <c r="B71" s="491"/>
      <c r="C71" s="491"/>
      <c r="D71" s="491"/>
      <c r="E71" s="491"/>
      <c r="F71" s="491"/>
      <c r="G71" s="491"/>
      <c r="H71" s="29">
        <v>64225</v>
      </c>
      <c r="I71" s="19" t="s">
        <v>131</v>
      </c>
      <c r="J71" s="20">
        <v>13319</v>
      </c>
      <c r="K71" s="20">
        <v>20000</v>
      </c>
      <c r="L71" s="20">
        <v>20000</v>
      </c>
      <c r="M71" s="20">
        <v>50000</v>
      </c>
      <c r="N71" s="20">
        <v>0</v>
      </c>
      <c r="O71" s="446">
        <f t="shared" si="19"/>
        <v>50000</v>
      </c>
      <c r="P71" s="67">
        <f t="shared" si="18"/>
        <v>150.16142353029508</v>
      </c>
      <c r="Q71" s="68">
        <f t="shared" si="20"/>
        <v>100</v>
      </c>
      <c r="R71" s="68">
        <f t="shared" si="15"/>
        <v>250</v>
      </c>
      <c r="S71" s="70"/>
    </row>
    <row r="72" spans="1:19" ht="12.75">
      <c r="A72" s="490"/>
      <c r="B72" s="491"/>
      <c r="C72" s="491"/>
      <c r="D72" s="491"/>
      <c r="E72" s="491"/>
      <c r="F72" s="491"/>
      <c r="G72" s="491"/>
      <c r="H72" s="28">
        <v>6423</v>
      </c>
      <c r="I72" s="12" t="s">
        <v>397</v>
      </c>
      <c r="J72" s="15" t="e">
        <f>SUM(#REF!)</f>
        <v>#REF!</v>
      </c>
      <c r="K72" s="15" t="e">
        <f>SUM(#REF!)</f>
        <v>#REF!</v>
      </c>
      <c r="L72" s="15" t="e">
        <f>SUM(#REF!)</f>
        <v>#REF!</v>
      </c>
      <c r="M72" s="15">
        <v>30000</v>
      </c>
      <c r="N72" s="15">
        <v>30000</v>
      </c>
      <c r="O72" s="459">
        <f t="shared" si="19"/>
        <v>60000</v>
      </c>
      <c r="P72" s="67" t="e">
        <f t="shared" si="18"/>
        <v>#REF!</v>
      </c>
      <c r="Q72" s="68" t="e">
        <f t="shared" si="20"/>
        <v>#REF!</v>
      </c>
      <c r="R72" s="68" t="e">
        <f t="shared" si="15"/>
        <v>#REF!</v>
      </c>
      <c r="S72" s="70"/>
    </row>
    <row r="73" spans="1:19" s="33" customFormat="1" ht="12.75">
      <c r="A73" s="490"/>
      <c r="B73" s="491"/>
      <c r="C73" s="491"/>
      <c r="D73" s="491"/>
      <c r="E73" s="491"/>
      <c r="F73" s="491"/>
      <c r="G73" s="491"/>
      <c r="H73" s="32">
        <v>6429</v>
      </c>
      <c r="I73" s="79" t="s">
        <v>31</v>
      </c>
      <c r="J73" s="34" t="e">
        <f>SUM(#REF!)</f>
        <v>#REF!</v>
      </c>
      <c r="K73" s="34" t="e">
        <f>SUM(#REF!)</f>
        <v>#REF!</v>
      </c>
      <c r="L73" s="34" t="e">
        <f>SUM(#REF!)</f>
        <v>#REF!</v>
      </c>
      <c r="M73" s="34">
        <v>20000</v>
      </c>
      <c r="N73" s="34">
        <v>0</v>
      </c>
      <c r="O73" s="459">
        <f t="shared" si="19"/>
        <v>20000</v>
      </c>
      <c r="P73" s="67" t="e">
        <f>K73/J73*100</f>
        <v>#REF!</v>
      </c>
      <c r="Q73" s="68">
        <v>0</v>
      </c>
      <c r="R73" s="68" t="e">
        <f>M73/L73*100</f>
        <v>#REF!</v>
      </c>
      <c r="S73" s="70"/>
    </row>
    <row r="74" spans="1:19" s="118" customFormat="1" ht="21">
      <c r="A74" s="517"/>
      <c r="B74" s="518"/>
      <c r="C74" s="518"/>
      <c r="D74" s="518"/>
      <c r="E74" s="518"/>
      <c r="F74" s="518"/>
      <c r="G74" s="518"/>
      <c r="H74" s="294">
        <v>65</v>
      </c>
      <c r="I74" s="120" t="s">
        <v>156</v>
      </c>
      <c r="J74" s="121" t="e">
        <f aca="true" t="shared" si="21" ref="J74:O74">SUM(J75+J79+J83)</f>
        <v>#REF!</v>
      </c>
      <c r="K74" s="121" t="e">
        <f t="shared" si="21"/>
        <v>#REF!</v>
      </c>
      <c r="L74" s="121" t="e">
        <f t="shared" si="21"/>
        <v>#REF!</v>
      </c>
      <c r="M74" s="121">
        <f t="shared" si="21"/>
        <v>3325000</v>
      </c>
      <c r="N74" s="121">
        <f t="shared" si="21"/>
        <v>50000</v>
      </c>
      <c r="O74" s="121">
        <f t="shared" si="21"/>
        <v>3375000</v>
      </c>
      <c r="P74" s="114" t="e">
        <f t="shared" si="18"/>
        <v>#REF!</v>
      </c>
      <c r="Q74" s="115" t="e">
        <f>L74/K74*100</f>
        <v>#REF!</v>
      </c>
      <c r="R74" s="115" t="e">
        <f t="shared" si="15"/>
        <v>#REF!</v>
      </c>
      <c r="S74" s="117">
        <f>O74/M74*100</f>
        <v>101.50375939849626</v>
      </c>
    </row>
    <row r="75" spans="1:19" s="443" customFormat="1" ht="12.75">
      <c r="A75" s="511" t="s">
        <v>379</v>
      </c>
      <c r="B75" s="512"/>
      <c r="C75" s="512"/>
      <c r="D75" s="512"/>
      <c r="E75" s="512"/>
      <c r="F75" s="512"/>
      <c r="G75" s="512"/>
      <c r="H75" s="436">
        <v>651</v>
      </c>
      <c r="I75" s="437" t="s">
        <v>134</v>
      </c>
      <c r="J75" s="438" t="e">
        <f>SUM(J76+J77)</f>
        <v>#REF!</v>
      </c>
      <c r="K75" s="438" t="e">
        <f>SUM(K76+K77+K78)</f>
        <v>#REF!</v>
      </c>
      <c r="L75" s="438" t="e">
        <f>SUM(L76+L77+L78)</f>
        <v>#REF!</v>
      </c>
      <c r="M75" s="438">
        <f>M76+M77+M78</f>
        <v>32000</v>
      </c>
      <c r="N75" s="438">
        <f>N76+N77+N78</f>
        <v>0</v>
      </c>
      <c r="O75" s="438">
        <f>O76+O77+O78</f>
        <v>32000</v>
      </c>
      <c r="P75" s="439" t="e">
        <f t="shared" si="18"/>
        <v>#REF!</v>
      </c>
      <c r="Q75" s="440" t="e">
        <f>L75/K75*100</f>
        <v>#REF!</v>
      </c>
      <c r="R75" s="440" t="e">
        <f t="shared" si="15"/>
        <v>#REF!</v>
      </c>
      <c r="S75" s="442">
        <f>O75/M75*100</f>
        <v>100</v>
      </c>
    </row>
    <row r="76" spans="1:19" s="463" customFormat="1" ht="12.75">
      <c r="A76" s="511"/>
      <c r="B76" s="512"/>
      <c r="C76" s="512"/>
      <c r="D76" s="512"/>
      <c r="E76" s="512"/>
      <c r="F76" s="512"/>
      <c r="G76" s="512"/>
      <c r="H76" s="461">
        <v>6512</v>
      </c>
      <c r="I76" s="80" t="s">
        <v>157</v>
      </c>
      <c r="J76" s="462" t="e">
        <f>SUM(#REF!)</f>
        <v>#REF!</v>
      </c>
      <c r="K76" s="462" t="e">
        <f>SUM(#REF!)</f>
        <v>#REF!</v>
      </c>
      <c r="L76" s="462" t="e">
        <f>SUM(#REF!)</f>
        <v>#REF!</v>
      </c>
      <c r="M76" s="462">
        <v>30000</v>
      </c>
      <c r="N76" s="462">
        <v>0</v>
      </c>
      <c r="O76" s="446">
        <f>M76-N76</f>
        <v>30000</v>
      </c>
      <c r="P76" s="439">
        <v>0</v>
      </c>
      <c r="Q76" s="440">
        <v>0</v>
      </c>
      <c r="R76" s="440" t="e">
        <f t="shared" si="15"/>
        <v>#REF!</v>
      </c>
      <c r="S76" s="442"/>
    </row>
    <row r="77" spans="1:19" s="463" customFormat="1" ht="12.75">
      <c r="A77" s="511"/>
      <c r="B77" s="512"/>
      <c r="C77" s="512"/>
      <c r="D77" s="512"/>
      <c r="E77" s="512"/>
      <c r="F77" s="512"/>
      <c r="G77" s="512"/>
      <c r="H77" s="461">
        <v>6513</v>
      </c>
      <c r="I77" s="80" t="s">
        <v>32</v>
      </c>
      <c r="J77" s="462" t="e">
        <f>SUM(#REF!,J78)</f>
        <v>#REF!</v>
      </c>
      <c r="K77" s="462" t="e">
        <f>SUM(#REF!)</f>
        <v>#REF!</v>
      </c>
      <c r="L77" s="462" t="e">
        <f>SUM(#REF!)</f>
        <v>#REF!</v>
      </c>
      <c r="M77" s="462">
        <v>0</v>
      </c>
      <c r="N77" s="462">
        <v>0</v>
      </c>
      <c r="O77" s="446">
        <f>M77-N77</f>
        <v>0</v>
      </c>
      <c r="P77" s="439">
        <v>0</v>
      </c>
      <c r="Q77" s="440" t="e">
        <f aca="true" t="shared" si="22" ref="Q77:Q82">L77/K77*100</f>
        <v>#REF!</v>
      </c>
      <c r="R77" s="440" t="e">
        <f t="shared" si="15"/>
        <v>#REF!</v>
      </c>
      <c r="S77" s="442"/>
    </row>
    <row r="78" spans="1:19" s="463" customFormat="1" ht="12.75">
      <c r="A78" s="511"/>
      <c r="B78" s="512"/>
      <c r="C78" s="512"/>
      <c r="D78" s="512"/>
      <c r="E78" s="512"/>
      <c r="F78" s="512"/>
      <c r="G78" s="512"/>
      <c r="H78" s="461">
        <v>6514</v>
      </c>
      <c r="I78" s="80" t="s">
        <v>398</v>
      </c>
      <c r="J78" s="462">
        <v>0</v>
      </c>
      <c r="K78" s="462">
        <v>1000</v>
      </c>
      <c r="L78" s="462">
        <v>1000</v>
      </c>
      <c r="M78" s="462">
        <v>2000</v>
      </c>
      <c r="N78" s="462">
        <v>0</v>
      </c>
      <c r="O78" s="446">
        <f>M78-N78</f>
        <v>2000</v>
      </c>
      <c r="P78" s="439">
        <v>0</v>
      </c>
      <c r="Q78" s="440">
        <f t="shared" si="22"/>
        <v>100</v>
      </c>
      <c r="R78" s="440">
        <f t="shared" si="15"/>
        <v>200</v>
      </c>
      <c r="S78" s="442"/>
    </row>
    <row r="79" spans="1:19" s="443" customFormat="1" ht="12.75">
      <c r="A79" s="511"/>
      <c r="B79" s="512"/>
      <c r="C79" s="512" t="s">
        <v>381</v>
      </c>
      <c r="D79" s="512"/>
      <c r="E79" s="512"/>
      <c r="F79" s="512"/>
      <c r="G79" s="512"/>
      <c r="H79" s="436">
        <v>652</v>
      </c>
      <c r="I79" s="437" t="s">
        <v>33</v>
      </c>
      <c r="J79" s="438" t="e">
        <f aca="true" t="shared" si="23" ref="J79:O79">SUM(J80+J81+J82)</f>
        <v>#REF!</v>
      </c>
      <c r="K79" s="438" t="e">
        <f t="shared" si="23"/>
        <v>#REF!</v>
      </c>
      <c r="L79" s="438" t="e">
        <f t="shared" si="23"/>
        <v>#REF!</v>
      </c>
      <c r="M79" s="438">
        <f t="shared" si="23"/>
        <v>67000</v>
      </c>
      <c r="N79" s="438">
        <f t="shared" si="23"/>
        <v>0</v>
      </c>
      <c r="O79" s="438">
        <f t="shared" si="23"/>
        <v>67000</v>
      </c>
      <c r="P79" s="439" t="e">
        <f t="shared" si="18"/>
        <v>#REF!</v>
      </c>
      <c r="Q79" s="440" t="e">
        <f t="shared" si="22"/>
        <v>#REF!</v>
      </c>
      <c r="R79" s="440" t="e">
        <f t="shared" si="15"/>
        <v>#REF!</v>
      </c>
      <c r="S79" s="442">
        <f>O79/M79*100</f>
        <v>100</v>
      </c>
    </row>
    <row r="80" spans="1:19" s="463" customFormat="1" ht="12.75">
      <c r="A80" s="511"/>
      <c r="B80" s="512"/>
      <c r="C80" s="512"/>
      <c r="D80" s="512"/>
      <c r="E80" s="512"/>
      <c r="F80" s="512"/>
      <c r="G80" s="512"/>
      <c r="H80" s="461">
        <v>6522</v>
      </c>
      <c r="I80" s="80" t="s">
        <v>145</v>
      </c>
      <c r="J80" s="462" t="e">
        <f>SUM(#REF!)</f>
        <v>#REF!</v>
      </c>
      <c r="K80" s="462" t="e">
        <f>SUM(#REF!)</f>
        <v>#REF!</v>
      </c>
      <c r="L80" s="462" t="e">
        <f>SUM(#REF!)</f>
        <v>#REF!</v>
      </c>
      <c r="M80" s="462">
        <v>15000</v>
      </c>
      <c r="N80" s="462">
        <v>0</v>
      </c>
      <c r="O80" s="446">
        <f>M80-N80</f>
        <v>15000</v>
      </c>
      <c r="P80" s="439" t="e">
        <f aca="true" t="shared" si="24" ref="P80:R132">K80/J80*100</f>
        <v>#REF!</v>
      </c>
      <c r="Q80" s="440" t="e">
        <f t="shared" si="22"/>
        <v>#REF!</v>
      </c>
      <c r="R80" s="440" t="e">
        <f t="shared" si="15"/>
        <v>#REF!</v>
      </c>
      <c r="S80" s="442"/>
    </row>
    <row r="81" spans="1:19" s="463" customFormat="1" ht="12.75">
      <c r="A81" s="511"/>
      <c r="B81" s="512"/>
      <c r="C81" s="512"/>
      <c r="D81" s="512"/>
      <c r="E81" s="512"/>
      <c r="F81" s="512"/>
      <c r="G81" s="512"/>
      <c r="H81" s="461">
        <v>6524</v>
      </c>
      <c r="I81" s="80" t="s">
        <v>36</v>
      </c>
      <c r="J81" s="462" t="e">
        <f>SUM(#REF!)</f>
        <v>#REF!</v>
      </c>
      <c r="K81" s="462" t="e">
        <f>SUM(#REF!)</f>
        <v>#REF!</v>
      </c>
      <c r="L81" s="462" t="e">
        <f>SUM(#REF!)</f>
        <v>#REF!</v>
      </c>
      <c r="M81" s="462">
        <v>50000</v>
      </c>
      <c r="N81" s="462">
        <v>0</v>
      </c>
      <c r="O81" s="446">
        <f>M81-N81</f>
        <v>50000</v>
      </c>
      <c r="P81" s="439" t="e">
        <f t="shared" si="24"/>
        <v>#REF!</v>
      </c>
      <c r="Q81" s="440" t="e">
        <f t="shared" si="22"/>
        <v>#REF!</v>
      </c>
      <c r="R81" s="440" t="e">
        <f>M81/L81*100</f>
        <v>#REF!</v>
      </c>
      <c r="S81" s="442"/>
    </row>
    <row r="82" spans="1:19" s="463" customFormat="1" ht="12.75">
      <c r="A82" s="511"/>
      <c r="B82" s="512"/>
      <c r="C82" s="512"/>
      <c r="D82" s="512"/>
      <c r="E82" s="512"/>
      <c r="F82" s="512"/>
      <c r="G82" s="512"/>
      <c r="H82" s="461">
        <v>6526</v>
      </c>
      <c r="I82" s="80" t="s">
        <v>37</v>
      </c>
      <c r="J82" s="462" t="e">
        <f>SUM(#REF!)</f>
        <v>#REF!</v>
      </c>
      <c r="K82" s="462" t="e">
        <f>SUM(#REF!)</f>
        <v>#REF!</v>
      </c>
      <c r="L82" s="462" t="e">
        <f>SUM(#REF!)</f>
        <v>#REF!</v>
      </c>
      <c r="M82" s="462">
        <v>2000</v>
      </c>
      <c r="N82" s="462">
        <v>0</v>
      </c>
      <c r="O82" s="446">
        <f>M82-N82</f>
        <v>2000</v>
      </c>
      <c r="P82" s="439">
        <v>0</v>
      </c>
      <c r="Q82" s="440" t="e">
        <f t="shared" si="22"/>
        <v>#REF!</v>
      </c>
      <c r="R82" s="440" t="e">
        <f>M82/L82*100</f>
        <v>#REF!</v>
      </c>
      <c r="S82" s="442"/>
    </row>
    <row r="83" spans="1:19" s="460" customFormat="1" ht="12.75">
      <c r="A83" s="511" t="s">
        <v>379</v>
      </c>
      <c r="B83" s="512"/>
      <c r="C83" s="512"/>
      <c r="D83" s="512"/>
      <c r="E83" s="512"/>
      <c r="F83" s="512"/>
      <c r="G83" s="512"/>
      <c r="H83" s="458">
        <v>653</v>
      </c>
      <c r="I83" s="79" t="s">
        <v>132</v>
      </c>
      <c r="J83" s="459">
        <f aca="true" t="shared" si="25" ref="J83:O83">SUM(J84:J86)</f>
        <v>93473</v>
      </c>
      <c r="K83" s="459">
        <f t="shared" si="25"/>
        <v>450000</v>
      </c>
      <c r="L83" s="459">
        <f t="shared" si="25"/>
        <v>170000</v>
      </c>
      <c r="M83" s="459">
        <f t="shared" si="25"/>
        <v>3226000</v>
      </c>
      <c r="N83" s="459">
        <f t="shared" si="25"/>
        <v>50000</v>
      </c>
      <c r="O83" s="459">
        <f t="shared" si="25"/>
        <v>3276000</v>
      </c>
      <c r="P83" s="439">
        <f t="shared" si="24"/>
        <v>481.4224428444578</v>
      </c>
      <c r="Q83" s="440">
        <f t="shared" si="24"/>
        <v>37.77777777777778</v>
      </c>
      <c r="R83" s="440">
        <f t="shared" si="24"/>
        <v>1897.6470588235295</v>
      </c>
      <c r="S83" s="442">
        <f>O83/M83*100</f>
        <v>101.54990700557967</v>
      </c>
    </row>
    <row r="84" spans="1:19" ht="12.75">
      <c r="A84" s="490"/>
      <c r="B84" s="491"/>
      <c r="C84" s="491"/>
      <c r="D84" s="491"/>
      <c r="E84" s="491"/>
      <c r="F84" s="491"/>
      <c r="G84" s="491"/>
      <c r="H84" s="31">
        <v>6531</v>
      </c>
      <c r="I84" s="14" t="s">
        <v>34</v>
      </c>
      <c r="J84" s="20">
        <v>70696</v>
      </c>
      <c r="K84" s="20">
        <v>300000</v>
      </c>
      <c r="L84" s="20">
        <v>150000</v>
      </c>
      <c r="M84" s="20">
        <f>2500000-124000</f>
        <v>2376000</v>
      </c>
      <c r="N84" s="20">
        <v>0</v>
      </c>
      <c r="O84" s="446">
        <f>M84+N84</f>
        <v>2376000</v>
      </c>
      <c r="P84" s="67">
        <f t="shared" si="24"/>
        <v>424.352155708951</v>
      </c>
      <c r="Q84" s="68">
        <f t="shared" si="24"/>
        <v>50</v>
      </c>
      <c r="R84" s="68">
        <f t="shared" si="24"/>
        <v>1584</v>
      </c>
      <c r="S84" s="70"/>
    </row>
    <row r="85" spans="1:19" ht="12.75">
      <c r="A85" s="490"/>
      <c r="B85" s="491"/>
      <c r="C85" s="491"/>
      <c r="D85" s="491"/>
      <c r="E85" s="491"/>
      <c r="F85" s="491"/>
      <c r="G85" s="491"/>
      <c r="H85" s="31">
        <v>6532</v>
      </c>
      <c r="I85" s="14" t="s">
        <v>35</v>
      </c>
      <c r="J85" s="20">
        <v>0</v>
      </c>
      <c r="K85" s="20">
        <v>100000</v>
      </c>
      <c r="L85" s="20">
        <v>0</v>
      </c>
      <c r="M85" s="20">
        <v>850000</v>
      </c>
      <c r="N85" s="20">
        <v>50000</v>
      </c>
      <c r="O85" s="446">
        <f>M85+N85</f>
        <v>900000</v>
      </c>
      <c r="P85" s="67">
        <v>0</v>
      </c>
      <c r="Q85" s="68">
        <f t="shared" si="24"/>
        <v>0</v>
      </c>
      <c r="R85" s="68">
        <v>0</v>
      </c>
      <c r="S85" s="70"/>
    </row>
    <row r="86" spans="1:19" ht="12.75">
      <c r="A86" s="490"/>
      <c r="B86" s="491"/>
      <c r="C86" s="491"/>
      <c r="D86" s="491"/>
      <c r="E86" s="491"/>
      <c r="F86" s="491"/>
      <c r="G86" s="491"/>
      <c r="H86" s="31">
        <v>6533</v>
      </c>
      <c r="I86" s="14" t="s">
        <v>135</v>
      </c>
      <c r="J86" s="20">
        <v>22777</v>
      </c>
      <c r="K86" s="20">
        <v>50000</v>
      </c>
      <c r="L86" s="20">
        <v>20000</v>
      </c>
      <c r="M86" s="20">
        <v>0</v>
      </c>
      <c r="N86" s="20">
        <v>0</v>
      </c>
      <c r="O86" s="20">
        <v>0</v>
      </c>
      <c r="P86" s="67">
        <f t="shared" si="24"/>
        <v>219.51969091627518</v>
      </c>
      <c r="Q86" s="68">
        <f t="shared" si="24"/>
        <v>40</v>
      </c>
      <c r="R86" s="68">
        <f t="shared" si="24"/>
        <v>0</v>
      </c>
      <c r="S86" s="70"/>
    </row>
    <row r="87" spans="1:19" s="137" customFormat="1" ht="12.75">
      <c r="A87" s="517"/>
      <c r="B87" s="518"/>
      <c r="C87" s="518"/>
      <c r="D87" s="518"/>
      <c r="E87" s="518"/>
      <c r="F87" s="518"/>
      <c r="G87" s="518"/>
      <c r="H87" s="140">
        <v>66</v>
      </c>
      <c r="I87" s="141" t="s">
        <v>712</v>
      </c>
      <c r="J87" s="142">
        <f>SUM(J88)</f>
        <v>4212</v>
      </c>
      <c r="K87" s="142"/>
      <c r="L87" s="142"/>
      <c r="M87" s="121">
        <f>SUM(M88)</f>
        <v>70000</v>
      </c>
      <c r="N87" s="121">
        <f>SUM(N88)</f>
        <v>10000</v>
      </c>
      <c r="O87" s="121">
        <f>SUM(O88)</f>
        <v>80000</v>
      </c>
      <c r="P87" s="143"/>
      <c r="Q87" s="144"/>
      <c r="R87" s="144"/>
      <c r="S87" s="117">
        <f>O87/M87*100</f>
        <v>114.28571428571428</v>
      </c>
    </row>
    <row r="88" spans="1:19" ht="12.75">
      <c r="A88" s="490"/>
      <c r="B88" s="491"/>
      <c r="C88" s="491"/>
      <c r="D88" s="491"/>
      <c r="E88" s="491"/>
      <c r="F88" s="491"/>
      <c r="G88" s="491"/>
      <c r="H88" s="32">
        <v>661</v>
      </c>
      <c r="I88" s="13" t="s">
        <v>712</v>
      </c>
      <c r="J88" s="34">
        <v>4212</v>
      </c>
      <c r="K88" s="34">
        <v>0</v>
      </c>
      <c r="L88" s="34">
        <v>0</v>
      </c>
      <c r="M88" s="34">
        <f>M89</f>
        <v>70000</v>
      </c>
      <c r="N88" s="34">
        <f>N89</f>
        <v>10000</v>
      </c>
      <c r="O88" s="34">
        <f>O89</f>
        <v>80000</v>
      </c>
      <c r="P88" s="67">
        <v>0</v>
      </c>
      <c r="Q88" s="68">
        <v>0</v>
      </c>
      <c r="R88" s="68">
        <v>0</v>
      </c>
      <c r="S88" s="442">
        <f>O88/M88*100</f>
        <v>114.28571428571428</v>
      </c>
    </row>
    <row r="89" spans="1:19" ht="12.75">
      <c r="A89" s="529"/>
      <c r="B89" s="530"/>
      <c r="C89" s="530"/>
      <c r="D89" s="530"/>
      <c r="E89" s="530"/>
      <c r="F89" s="530"/>
      <c r="G89" s="530"/>
      <c r="H89" s="531">
        <v>6615</v>
      </c>
      <c r="I89" s="532" t="s">
        <v>713</v>
      </c>
      <c r="J89" s="533"/>
      <c r="K89" s="533"/>
      <c r="L89" s="533"/>
      <c r="M89" s="533">
        <v>70000</v>
      </c>
      <c r="N89" s="533">
        <v>10000</v>
      </c>
      <c r="O89" s="446">
        <f>M89+N89</f>
        <v>80000</v>
      </c>
      <c r="P89" s="534"/>
      <c r="Q89" s="535"/>
      <c r="R89" s="535"/>
      <c r="S89" s="682"/>
    </row>
    <row r="90" spans="1:19" s="137" customFormat="1" ht="12.75">
      <c r="A90" s="517"/>
      <c r="B90" s="518"/>
      <c r="C90" s="518"/>
      <c r="D90" s="518"/>
      <c r="E90" s="518"/>
      <c r="F90" s="518"/>
      <c r="G90" s="518"/>
      <c r="H90" s="140">
        <v>68</v>
      </c>
      <c r="I90" s="141" t="s">
        <v>399</v>
      </c>
      <c r="J90" s="142">
        <f>SUM(J91)</f>
        <v>4212</v>
      </c>
      <c r="K90" s="142"/>
      <c r="L90" s="142"/>
      <c r="M90" s="121">
        <f>SUM(M91)</f>
        <v>10000</v>
      </c>
      <c r="N90" s="121">
        <f>SUM(N91)</f>
        <v>0</v>
      </c>
      <c r="O90" s="121">
        <f>SUM(O91)</f>
        <v>10000</v>
      </c>
      <c r="P90" s="143"/>
      <c r="Q90" s="144"/>
      <c r="R90" s="144"/>
      <c r="S90" s="117">
        <f>O90/M90*100</f>
        <v>100</v>
      </c>
    </row>
    <row r="91" spans="1:19" ht="12.75">
      <c r="A91" s="490"/>
      <c r="B91" s="491"/>
      <c r="C91" s="491"/>
      <c r="D91" s="491"/>
      <c r="E91" s="491"/>
      <c r="F91" s="491"/>
      <c r="G91" s="491"/>
      <c r="H91" s="32">
        <v>681</v>
      </c>
      <c r="I91" s="13" t="s">
        <v>400</v>
      </c>
      <c r="J91" s="34">
        <v>4212</v>
      </c>
      <c r="K91" s="34">
        <v>0</v>
      </c>
      <c r="L91" s="34">
        <v>0</v>
      </c>
      <c r="M91" s="34">
        <f>M92</f>
        <v>10000</v>
      </c>
      <c r="N91" s="34">
        <f>N92</f>
        <v>0</v>
      </c>
      <c r="O91" s="34">
        <f>O92</f>
        <v>10000</v>
      </c>
      <c r="P91" s="67">
        <v>0</v>
      </c>
      <c r="Q91" s="68">
        <v>0</v>
      </c>
      <c r="R91" s="68">
        <v>0</v>
      </c>
      <c r="S91" s="442">
        <f>O91/M91*100</f>
        <v>100</v>
      </c>
    </row>
    <row r="92" spans="1:19" ht="12.75">
      <c r="A92" s="529"/>
      <c r="B92" s="530"/>
      <c r="C92" s="530"/>
      <c r="D92" s="530"/>
      <c r="E92" s="530"/>
      <c r="F92" s="530"/>
      <c r="G92" s="530"/>
      <c r="H92" s="531">
        <v>6819</v>
      </c>
      <c r="I92" s="532" t="s">
        <v>401</v>
      </c>
      <c r="J92" s="533"/>
      <c r="K92" s="533"/>
      <c r="L92" s="533"/>
      <c r="M92" s="533">
        <v>10000</v>
      </c>
      <c r="N92" s="533">
        <v>0</v>
      </c>
      <c r="O92" s="446">
        <f>M92-N92</f>
        <v>10000</v>
      </c>
      <c r="P92" s="534"/>
      <c r="Q92" s="535"/>
      <c r="R92" s="535"/>
      <c r="S92" s="682"/>
    </row>
    <row r="93" spans="1:19" s="96" customFormat="1" ht="13.5" thickBot="1">
      <c r="A93" s="519"/>
      <c r="B93" s="520"/>
      <c r="C93" s="520"/>
      <c r="D93" s="520"/>
      <c r="E93" s="520"/>
      <c r="F93" s="520"/>
      <c r="G93" s="520"/>
      <c r="H93" s="91">
        <v>7</v>
      </c>
      <c r="I93" s="92" t="s">
        <v>2</v>
      </c>
      <c r="J93" s="93" t="e">
        <f aca="true" t="shared" si="26" ref="J93:R93">SUM(J94)</f>
        <v>#REF!</v>
      </c>
      <c r="K93" s="93" t="e">
        <f t="shared" si="26"/>
        <v>#REF!</v>
      </c>
      <c r="L93" s="93" t="e">
        <f t="shared" si="26"/>
        <v>#REF!</v>
      </c>
      <c r="M93" s="93">
        <f t="shared" si="26"/>
        <v>300000</v>
      </c>
      <c r="N93" s="93">
        <f t="shared" si="26"/>
        <v>0</v>
      </c>
      <c r="O93" s="93">
        <f t="shared" si="26"/>
        <v>300000</v>
      </c>
      <c r="P93" s="93" t="e">
        <f t="shared" si="26"/>
        <v>#REF!</v>
      </c>
      <c r="Q93" s="93" t="e">
        <f t="shared" si="26"/>
        <v>#REF!</v>
      </c>
      <c r="R93" s="93" t="e">
        <f t="shared" si="26"/>
        <v>#REF!</v>
      </c>
      <c r="S93" s="105">
        <f aca="true" t="shared" si="27" ref="S93:S98">O93/M93*100</f>
        <v>100</v>
      </c>
    </row>
    <row r="94" spans="1:19" s="118" customFormat="1" ht="12.75">
      <c r="A94" s="509"/>
      <c r="B94" s="510"/>
      <c r="C94" s="510"/>
      <c r="D94" s="510"/>
      <c r="E94" s="510"/>
      <c r="F94" s="510"/>
      <c r="G94" s="510"/>
      <c r="H94" s="111">
        <v>71</v>
      </c>
      <c r="I94" s="122" t="s">
        <v>40</v>
      </c>
      <c r="J94" s="113" t="e">
        <f>SUM(J95+#REF!)</f>
        <v>#REF!</v>
      </c>
      <c r="K94" s="113" t="e">
        <f>SUM(K95+#REF!)</f>
        <v>#REF!</v>
      </c>
      <c r="L94" s="113" t="e">
        <f>SUM(L95+#REF!)</f>
        <v>#REF!</v>
      </c>
      <c r="M94" s="113">
        <f>M95</f>
        <v>300000</v>
      </c>
      <c r="N94" s="113">
        <f>N95</f>
        <v>0</v>
      </c>
      <c r="O94" s="113">
        <f>O95</f>
        <v>300000</v>
      </c>
      <c r="P94" s="114" t="e">
        <f t="shared" si="24"/>
        <v>#REF!</v>
      </c>
      <c r="Q94" s="115" t="e">
        <f t="shared" si="24"/>
        <v>#REF!</v>
      </c>
      <c r="R94" s="115" t="e">
        <f t="shared" si="24"/>
        <v>#REF!</v>
      </c>
      <c r="S94" s="117">
        <f t="shared" si="27"/>
        <v>100</v>
      </c>
    </row>
    <row r="95" spans="1:19" s="443" customFormat="1" ht="12.75">
      <c r="A95" s="511"/>
      <c r="B95" s="512"/>
      <c r="C95" s="512" t="s">
        <v>381</v>
      </c>
      <c r="D95" s="512"/>
      <c r="E95" s="512"/>
      <c r="F95" s="512"/>
      <c r="G95" s="512"/>
      <c r="H95" s="436">
        <v>711</v>
      </c>
      <c r="I95" s="437" t="s">
        <v>402</v>
      </c>
      <c r="J95" s="438" t="e">
        <f>SUM(#REF!)</f>
        <v>#REF!</v>
      </c>
      <c r="K95" s="438" t="e">
        <f>SUM(#REF!)</f>
        <v>#REF!</v>
      </c>
      <c r="L95" s="438" t="e">
        <f>SUM(#REF!)</f>
        <v>#REF!</v>
      </c>
      <c r="M95" s="438">
        <v>300000</v>
      </c>
      <c r="N95" s="438">
        <v>0</v>
      </c>
      <c r="O95" s="459">
        <f>M95-N95</f>
        <v>300000</v>
      </c>
      <c r="P95" s="439" t="e">
        <f t="shared" si="24"/>
        <v>#REF!</v>
      </c>
      <c r="Q95" s="440" t="e">
        <f t="shared" si="24"/>
        <v>#REF!</v>
      </c>
      <c r="R95" s="440" t="e">
        <f t="shared" si="24"/>
        <v>#REF!</v>
      </c>
      <c r="S95" s="683">
        <f t="shared" si="27"/>
        <v>100</v>
      </c>
    </row>
    <row r="96" spans="1:19" s="96" customFormat="1" ht="13.5" thickBot="1">
      <c r="A96" s="519"/>
      <c r="B96" s="520"/>
      <c r="C96" s="520"/>
      <c r="D96" s="520"/>
      <c r="E96" s="520"/>
      <c r="F96" s="520"/>
      <c r="G96" s="520"/>
      <c r="H96" s="91">
        <v>3</v>
      </c>
      <c r="I96" s="92" t="s">
        <v>3</v>
      </c>
      <c r="J96" s="93" t="e">
        <f aca="true" t="shared" si="28" ref="J96:R96">SUM(J97+J105+J135+J142+J146+J150+J154)</f>
        <v>#REF!</v>
      </c>
      <c r="K96" s="93" t="e">
        <f t="shared" si="28"/>
        <v>#REF!</v>
      </c>
      <c r="L96" s="93" t="e">
        <f t="shared" si="28"/>
        <v>#REF!</v>
      </c>
      <c r="M96" s="93">
        <f>SUM(M97+M105+M135+M142+M146+M150+M154)</f>
        <v>6679000</v>
      </c>
      <c r="N96" s="93">
        <f>SUM(N97+N105+N135+N142+N146+N150+N154)</f>
        <v>-323058.48</v>
      </c>
      <c r="O96" s="93">
        <f>SUM(O97+O105+O135+O142+O146+O150+O154)</f>
        <v>6355941.52</v>
      </c>
      <c r="P96" s="93" t="e">
        <f t="shared" si="28"/>
        <v>#REF!</v>
      </c>
      <c r="Q96" s="93" t="e">
        <f t="shared" si="28"/>
        <v>#REF!</v>
      </c>
      <c r="R96" s="93" t="e">
        <f t="shared" si="28"/>
        <v>#REF!</v>
      </c>
      <c r="S96" s="105">
        <f t="shared" si="27"/>
        <v>95.16307111843089</v>
      </c>
    </row>
    <row r="97" spans="1:19" s="118" customFormat="1" ht="12.75">
      <c r="A97" s="509"/>
      <c r="B97" s="510"/>
      <c r="C97" s="510"/>
      <c r="D97" s="510"/>
      <c r="E97" s="510"/>
      <c r="F97" s="510"/>
      <c r="G97" s="510"/>
      <c r="H97" s="111">
        <v>31</v>
      </c>
      <c r="I97" s="112" t="s">
        <v>42</v>
      </c>
      <c r="J97" s="113">
        <f aca="true" t="shared" si="29" ref="J97:O97">SUM(J98+J100+J102)</f>
        <v>454690</v>
      </c>
      <c r="K97" s="113">
        <f t="shared" si="29"/>
        <v>613000</v>
      </c>
      <c r="L97" s="113">
        <f t="shared" si="29"/>
        <v>498000</v>
      </c>
      <c r="M97" s="113">
        <f t="shared" si="29"/>
        <v>961000</v>
      </c>
      <c r="N97" s="113">
        <f t="shared" si="29"/>
        <v>0</v>
      </c>
      <c r="O97" s="113">
        <f t="shared" si="29"/>
        <v>961000</v>
      </c>
      <c r="P97" s="114">
        <f t="shared" si="24"/>
        <v>134.81712815324727</v>
      </c>
      <c r="Q97" s="115">
        <f t="shared" si="24"/>
        <v>81.23980424143556</v>
      </c>
      <c r="R97" s="115">
        <f t="shared" si="24"/>
        <v>192.9718875502008</v>
      </c>
      <c r="S97" s="117">
        <f t="shared" si="27"/>
        <v>100</v>
      </c>
    </row>
    <row r="98" spans="1:19" s="443" customFormat="1" ht="12.75">
      <c r="A98" s="511" t="s">
        <v>379</v>
      </c>
      <c r="B98" s="512"/>
      <c r="C98" s="512" t="s">
        <v>381</v>
      </c>
      <c r="D98" s="512"/>
      <c r="E98" s="512"/>
      <c r="F98" s="512"/>
      <c r="G98" s="512"/>
      <c r="H98" s="436">
        <v>311</v>
      </c>
      <c r="I98" s="437" t="s">
        <v>43</v>
      </c>
      <c r="J98" s="438">
        <f>SUM(J99)</f>
        <v>382608</v>
      </c>
      <c r="K98" s="438">
        <f>SUM(K99)</f>
        <v>500000</v>
      </c>
      <c r="L98" s="438">
        <f>SUM(L99)</f>
        <v>400000</v>
      </c>
      <c r="M98" s="438">
        <f>M99</f>
        <v>775000</v>
      </c>
      <c r="N98" s="438">
        <f>N99</f>
        <v>0</v>
      </c>
      <c r="O98" s="438">
        <f>O99</f>
        <v>775000</v>
      </c>
      <c r="P98" s="439">
        <f t="shared" si="24"/>
        <v>130.68205578555597</v>
      </c>
      <c r="Q98" s="440">
        <f t="shared" si="24"/>
        <v>80</v>
      </c>
      <c r="R98" s="440">
        <f t="shared" si="24"/>
        <v>193.75</v>
      </c>
      <c r="S98" s="442">
        <f t="shared" si="27"/>
        <v>100</v>
      </c>
    </row>
    <row r="99" spans="1:19" s="447" customFormat="1" ht="12.75">
      <c r="A99" s="511"/>
      <c r="B99" s="512"/>
      <c r="C99" s="512"/>
      <c r="D99" s="512"/>
      <c r="E99" s="512"/>
      <c r="F99" s="512"/>
      <c r="G99" s="512"/>
      <c r="H99" s="444">
        <v>3111</v>
      </c>
      <c r="I99" s="454" t="s">
        <v>136</v>
      </c>
      <c r="J99" s="446">
        <v>382608</v>
      </c>
      <c r="K99" s="446">
        <v>500000</v>
      </c>
      <c r="L99" s="446">
        <v>400000</v>
      </c>
      <c r="M99" s="446">
        <f>Posebni!F15+Posebni!F546</f>
        <v>775000</v>
      </c>
      <c r="N99" s="446">
        <f>Posebni!G15+Posebni!G546</f>
        <v>0</v>
      </c>
      <c r="O99" s="446">
        <f>Posebni!H15+Posebni!H546</f>
        <v>775000</v>
      </c>
      <c r="P99" s="439">
        <f t="shared" si="24"/>
        <v>130.68205578555597</v>
      </c>
      <c r="Q99" s="440">
        <f t="shared" si="24"/>
        <v>80</v>
      </c>
      <c r="R99" s="440">
        <f t="shared" si="24"/>
        <v>193.75</v>
      </c>
      <c r="S99" s="442"/>
    </row>
    <row r="100" spans="1:19" s="443" customFormat="1" ht="12.75">
      <c r="A100" s="511" t="s">
        <v>379</v>
      </c>
      <c r="B100" s="512"/>
      <c r="C100" s="512"/>
      <c r="D100" s="512"/>
      <c r="E100" s="512"/>
      <c r="F100" s="512"/>
      <c r="G100" s="512"/>
      <c r="H100" s="436">
        <v>312</v>
      </c>
      <c r="I100" s="437" t="s">
        <v>44</v>
      </c>
      <c r="J100" s="438">
        <f aca="true" t="shared" si="30" ref="J100:O100">SUM(J101)</f>
        <v>13926</v>
      </c>
      <c r="K100" s="438">
        <f t="shared" si="30"/>
        <v>25000</v>
      </c>
      <c r="L100" s="438">
        <f t="shared" si="30"/>
        <v>25000</v>
      </c>
      <c r="M100" s="438">
        <f t="shared" si="30"/>
        <v>56000</v>
      </c>
      <c r="N100" s="438">
        <f t="shared" si="30"/>
        <v>0</v>
      </c>
      <c r="O100" s="438">
        <f t="shared" si="30"/>
        <v>56000</v>
      </c>
      <c r="P100" s="439">
        <f t="shared" si="24"/>
        <v>179.5203217004165</v>
      </c>
      <c r="Q100" s="440">
        <f t="shared" si="24"/>
        <v>100</v>
      </c>
      <c r="R100" s="440">
        <f t="shared" si="24"/>
        <v>224.00000000000003</v>
      </c>
      <c r="S100" s="442">
        <f>O100/M100*100</f>
        <v>100</v>
      </c>
    </row>
    <row r="101" spans="1:19" s="447" customFormat="1" ht="12.75">
      <c r="A101" s="511"/>
      <c r="B101" s="512"/>
      <c r="C101" s="512"/>
      <c r="D101" s="512"/>
      <c r="E101" s="512"/>
      <c r="F101" s="512"/>
      <c r="G101" s="512"/>
      <c r="H101" s="444">
        <v>3121</v>
      </c>
      <c r="I101" s="454" t="s">
        <v>44</v>
      </c>
      <c r="J101" s="446">
        <v>13926</v>
      </c>
      <c r="K101" s="446">
        <v>25000</v>
      </c>
      <c r="L101" s="446">
        <v>25000</v>
      </c>
      <c r="M101" s="446">
        <f>Posebni!F17+Posebni!F548</f>
        <v>56000</v>
      </c>
      <c r="N101" s="446">
        <f>Posebni!G17+Posebni!G548</f>
        <v>0</v>
      </c>
      <c r="O101" s="446">
        <f>Posebni!H17+Posebni!H548</f>
        <v>56000</v>
      </c>
      <c r="P101" s="439">
        <f t="shared" si="24"/>
        <v>179.5203217004165</v>
      </c>
      <c r="Q101" s="440">
        <f t="shared" si="24"/>
        <v>100</v>
      </c>
      <c r="R101" s="440">
        <f t="shared" si="24"/>
        <v>224.00000000000003</v>
      </c>
      <c r="S101" s="442"/>
    </row>
    <row r="102" spans="1:19" s="443" customFormat="1" ht="12.75">
      <c r="A102" s="511" t="s">
        <v>379</v>
      </c>
      <c r="B102" s="512"/>
      <c r="C102" s="512" t="s">
        <v>381</v>
      </c>
      <c r="D102" s="512"/>
      <c r="E102" s="512"/>
      <c r="F102" s="512"/>
      <c r="G102" s="512"/>
      <c r="H102" s="436">
        <v>313</v>
      </c>
      <c r="I102" s="437" t="s">
        <v>45</v>
      </c>
      <c r="J102" s="438">
        <f aca="true" t="shared" si="31" ref="J102:O102">SUM(J103:J104)</f>
        <v>58156</v>
      </c>
      <c r="K102" s="438">
        <f t="shared" si="31"/>
        <v>88000</v>
      </c>
      <c r="L102" s="438">
        <f t="shared" si="31"/>
        <v>73000</v>
      </c>
      <c r="M102" s="438">
        <f t="shared" si="31"/>
        <v>130000</v>
      </c>
      <c r="N102" s="438">
        <f t="shared" si="31"/>
        <v>0</v>
      </c>
      <c r="O102" s="438">
        <f t="shared" si="31"/>
        <v>130000</v>
      </c>
      <c r="P102" s="439">
        <f t="shared" si="24"/>
        <v>151.31714698397414</v>
      </c>
      <c r="Q102" s="440">
        <f t="shared" si="24"/>
        <v>82.95454545454545</v>
      </c>
      <c r="R102" s="440">
        <f t="shared" si="24"/>
        <v>178.08219178082192</v>
      </c>
      <c r="S102" s="442">
        <f>O102/M102*100</f>
        <v>100</v>
      </c>
    </row>
    <row r="103" spans="1:19" ht="12.75">
      <c r="A103" s="490"/>
      <c r="B103" s="491"/>
      <c r="C103" s="491"/>
      <c r="D103" s="491"/>
      <c r="E103" s="491"/>
      <c r="F103" s="491"/>
      <c r="G103" s="491"/>
      <c r="H103" s="29">
        <v>3132</v>
      </c>
      <c r="I103" s="19" t="s">
        <v>46</v>
      </c>
      <c r="J103" s="20">
        <v>51652</v>
      </c>
      <c r="K103" s="20">
        <v>75000</v>
      </c>
      <c r="L103" s="20">
        <v>60000</v>
      </c>
      <c r="M103" s="20">
        <f>Posebni!F19+Posebni!F550</f>
        <v>130000</v>
      </c>
      <c r="N103" s="20">
        <f>Posebni!G19+Posebni!G550</f>
        <v>0</v>
      </c>
      <c r="O103" s="20">
        <f>Posebni!H19+Posebni!H550</f>
        <v>130000</v>
      </c>
      <c r="P103" s="67">
        <f t="shared" si="24"/>
        <v>145.20250909935723</v>
      </c>
      <c r="Q103" s="68">
        <f t="shared" si="24"/>
        <v>80</v>
      </c>
      <c r="R103" s="68">
        <f t="shared" si="24"/>
        <v>216.66666666666666</v>
      </c>
      <c r="S103" s="70"/>
    </row>
    <row r="104" spans="1:19" ht="12.75" hidden="1">
      <c r="A104" s="490"/>
      <c r="B104" s="491"/>
      <c r="C104" s="491"/>
      <c r="D104" s="491"/>
      <c r="E104" s="491"/>
      <c r="F104" s="491"/>
      <c r="G104" s="491"/>
      <c r="H104" s="29">
        <v>3133</v>
      </c>
      <c r="I104" s="19" t="s">
        <v>47</v>
      </c>
      <c r="J104" s="20">
        <v>6504</v>
      </c>
      <c r="K104" s="20">
        <v>13000</v>
      </c>
      <c r="L104" s="20">
        <v>13000</v>
      </c>
      <c r="M104" s="20"/>
      <c r="N104" s="20"/>
      <c r="O104" s="20"/>
      <c r="P104" s="67">
        <f t="shared" si="24"/>
        <v>199.8769987699877</v>
      </c>
      <c r="Q104" s="68">
        <f t="shared" si="24"/>
        <v>100</v>
      </c>
      <c r="R104" s="68">
        <f t="shared" si="24"/>
        <v>0</v>
      </c>
      <c r="S104" s="70"/>
    </row>
    <row r="105" spans="1:19" s="118" customFormat="1" ht="12.75">
      <c r="A105" s="517"/>
      <c r="B105" s="518"/>
      <c r="C105" s="518"/>
      <c r="D105" s="518"/>
      <c r="E105" s="518"/>
      <c r="F105" s="518"/>
      <c r="G105" s="518"/>
      <c r="H105" s="119">
        <v>32</v>
      </c>
      <c r="I105" s="120" t="s">
        <v>48</v>
      </c>
      <c r="J105" s="121">
        <f aca="true" t="shared" si="32" ref="J105:O105">SUM(J106+J111+J117+J126+J128)</f>
        <v>1518759</v>
      </c>
      <c r="K105" s="121">
        <f t="shared" si="32"/>
        <v>1445000</v>
      </c>
      <c r="L105" s="121">
        <f t="shared" si="32"/>
        <v>1675000</v>
      </c>
      <c r="M105" s="121">
        <f t="shared" si="32"/>
        <v>3218000</v>
      </c>
      <c r="N105" s="121">
        <f t="shared" si="32"/>
        <v>-51058.479999999996</v>
      </c>
      <c r="O105" s="121">
        <f t="shared" si="32"/>
        <v>3166941.52</v>
      </c>
      <c r="P105" s="114">
        <f t="shared" si="24"/>
        <v>95.14346910866043</v>
      </c>
      <c r="Q105" s="115">
        <f t="shared" si="24"/>
        <v>115.91695501730104</v>
      </c>
      <c r="R105" s="115">
        <f t="shared" si="24"/>
        <v>192.11940298507463</v>
      </c>
      <c r="S105" s="117">
        <f>O105/M105*100</f>
        <v>98.41334742075823</v>
      </c>
    </row>
    <row r="106" spans="1:19" s="443" customFormat="1" ht="12.75">
      <c r="A106" s="511" t="s">
        <v>379</v>
      </c>
      <c r="B106" s="512"/>
      <c r="C106" s="512"/>
      <c r="D106" s="512"/>
      <c r="E106" s="512"/>
      <c r="F106" s="512"/>
      <c r="G106" s="512"/>
      <c r="H106" s="436">
        <v>321</v>
      </c>
      <c r="I106" s="437" t="s">
        <v>49</v>
      </c>
      <c r="J106" s="438">
        <f>SUM(J107:J110)</f>
        <v>59873</v>
      </c>
      <c r="K106" s="438">
        <f>SUM(K107:K110)</f>
        <v>81000</v>
      </c>
      <c r="L106" s="438">
        <f>SUM(L107:L110)</f>
        <v>81000</v>
      </c>
      <c r="M106" s="438">
        <f>M107+M108+M109+M110</f>
        <v>92800</v>
      </c>
      <c r="N106" s="438">
        <f>N107+N108+N109+N110</f>
        <v>0</v>
      </c>
      <c r="O106" s="438">
        <f>O107+O108+O109+O110</f>
        <v>92800</v>
      </c>
      <c r="P106" s="439">
        <f t="shared" si="24"/>
        <v>135.28635612045497</v>
      </c>
      <c r="Q106" s="440">
        <f t="shared" si="24"/>
        <v>100</v>
      </c>
      <c r="R106" s="440">
        <f t="shared" si="24"/>
        <v>114.5679012345679</v>
      </c>
      <c r="S106" s="442">
        <f>O106/M106*100</f>
        <v>100</v>
      </c>
    </row>
    <row r="107" spans="1:19" s="447" customFormat="1" ht="12.75">
      <c r="A107" s="511"/>
      <c r="B107" s="512"/>
      <c r="C107" s="512"/>
      <c r="D107" s="512"/>
      <c r="E107" s="512"/>
      <c r="F107" s="512"/>
      <c r="G107" s="512"/>
      <c r="H107" s="444">
        <v>3211</v>
      </c>
      <c r="I107" s="454" t="s">
        <v>50</v>
      </c>
      <c r="J107" s="446">
        <v>23045</v>
      </c>
      <c r="K107" s="446">
        <v>30000</v>
      </c>
      <c r="L107" s="446">
        <v>30000</v>
      </c>
      <c r="M107" s="446">
        <f>Posebni!F22</f>
        <v>10000</v>
      </c>
      <c r="N107" s="446">
        <f>Posebni!G22</f>
        <v>0</v>
      </c>
      <c r="O107" s="446">
        <f>Posebni!H22</f>
        <v>10000</v>
      </c>
      <c r="P107" s="439">
        <f t="shared" si="24"/>
        <v>130.18008244738556</v>
      </c>
      <c r="Q107" s="440">
        <f t="shared" si="24"/>
        <v>100</v>
      </c>
      <c r="R107" s="440">
        <f t="shared" si="24"/>
        <v>33.33333333333333</v>
      </c>
      <c r="S107" s="442"/>
    </row>
    <row r="108" spans="1:19" s="447" customFormat="1" ht="12.75">
      <c r="A108" s="511"/>
      <c r="B108" s="512"/>
      <c r="C108" s="512"/>
      <c r="D108" s="512"/>
      <c r="E108" s="512"/>
      <c r="F108" s="512"/>
      <c r="G108" s="512"/>
      <c r="H108" s="444">
        <v>3212</v>
      </c>
      <c r="I108" s="445" t="s">
        <v>158</v>
      </c>
      <c r="J108" s="446">
        <v>22400</v>
      </c>
      <c r="K108" s="446">
        <v>26000</v>
      </c>
      <c r="L108" s="446">
        <v>26000</v>
      </c>
      <c r="M108" s="446">
        <f>Posebni!F23</f>
        <v>30000</v>
      </c>
      <c r="N108" s="446">
        <f>Posebni!G23</f>
        <v>0</v>
      </c>
      <c r="O108" s="446">
        <f>Posebni!H23</f>
        <v>30000</v>
      </c>
      <c r="P108" s="439">
        <f t="shared" si="24"/>
        <v>116.07142857142858</v>
      </c>
      <c r="Q108" s="440">
        <f t="shared" si="24"/>
        <v>100</v>
      </c>
      <c r="R108" s="440">
        <f t="shared" si="24"/>
        <v>115.38461538461537</v>
      </c>
      <c r="S108" s="442"/>
    </row>
    <row r="109" spans="1:19" s="447" customFormat="1" ht="12.75">
      <c r="A109" s="511"/>
      <c r="B109" s="512"/>
      <c r="C109" s="512"/>
      <c r="D109" s="512"/>
      <c r="E109" s="512"/>
      <c r="F109" s="512"/>
      <c r="G109" s="512"/>
      <c r="H109" s="444">
        <v>3213</v>
      </c>
      <c r="I109" s="454" t="s">
        <v>52</v>
      </c>
      <c r="J109" s="446">
        <v>3500</v>
      </c>
      <c r="K109" s="446">
        <v>10000</v>
      </c>
      <c r="L109" s="446">
        <v>10000</v>
      </c>
      <c r="M109" s="446">
        <f>Posebni!F24+Posebni!F562</f>
        <v>41800</v>
      </c>
      <c r="N109" s="446">
        <f>Posebni!G24+Posebni!G562</f>
        <v>0</v>
      </c>
      <c r="O109" s="446">
        <f>Posebni!H24+Posebni!H562</f>
        <v>41800</v>
      </c>
      <c r="P109" s="439">
        <f t="shared" si="24"/>
        <v>285.7142857142857</v>
      </c>
      <c r="Q109" s="440">
        <f t="shared" si="24"/>
        <v>100</v>
      </c>
      <c r="R109" s="440">
        <f t="shared" si="24"/>
        <v>418</v>
      </c>
      <c r="S109" s="442"/>
    </row>
    <row r="110" spans="1:19" s="447" customFormat="1" ht="12.75">
      <c r="A110" s="511"/>
      <c r="B110" s="512"/>
      <c r="C110" s="512"/>
      <c r="D110" s="512"/>
      <c r="E110" s="512"/>
      <c r="F110" s="512"/>
      <c r="G110" s="512"/>
      <c r="H110" s="444">
        <v>3214</v>
      </c>
      <c r="I110" s="454" t="s">
        <v>146</v>
      </c>
      <c r="J110" s="446">
        <v>10928</v>
      </c>
      <c r="K110" s="446">
        <v>15000</v>
      </c>
      <c r="L110" s="446">
        <v>15000</v>
      </c>
      <c r="M110" s="446">
        <f>Posebni!F25+Posebni!F553</f>
        <v>11000</v>
      </c>
      <c r="N110" s="446">
        <f>Posebni!G25+Posebni!G553</f>
        <v>0</v>
      </c>
      <c r="O110" s="446">
        <f>Posebni!H25+Posebni!H553</f>
        <v>11000</v>
      </c>
      <c r="P110" s="439">
        <f t="shared" si="24"/>
        <v>137.26207906295753</v>
      </c>
      <c r="Q110" s="440">
        <f t="shared" si="24"/>
        <v>100</v>
      </c>
      <c r="R110" s="440">
        <f t="shared" si="24"/>
        <v>73.33333333333333</v>
      </c>
      <c r="S110" s="442"/>
    </row>
    <row r="111" spans="1:19" s="443" customFormat="1" ht="12.75">
      <c r="A111" s="511" t="s">
        <v>379</v>
      </c>
      <c r="B111" s="512"/>
      <c r="C111" s="512"/>
      <c r="D111" s="512"/>
      <c r="E111" s="512"/>
      <c r="F111" s="512"/>
      <c r="G111" s="512"/>
      <c r="H111" s="436">
        <v>322</v>
      </c>
      <c r="I111" s="437" t="s">
        <v>53</v>
      </c>
      <c r="J111" s="438">
        <f aca="true" t="shared" si="33" ref="J111:O111">SUM(J112:J116)</f>
        <v>281981</v>
      </c>
      <c r="K111" s="438">
        <f t="shared" si="33"/>
        <v>293000</v>
      </c>
      <c r="L111" s="438">
        <f t="shared" si="33"/>
        <v>310000</v>
      </c>
      <c r="M111" s="438">
        <f t="shared" si="33"/>
        <v>438000</v>
      </c>
      <c r="N111" s="438">
        <f t="shared" si="33"/>
        <v>10500</v>
      </c>
      <c r="O111" s="438">
        <f t="shared" si="33"/>
        <v>448500</v>
      </c>
      <c r="P111" s="439">
        <f t="shared" si="24"/>
        <v>103.90771009394251</v>
      </c>
      <c r="Q111" s="440">
        <f t="shared" si="24"/>
        <v>105.80204778156997</v>
      </c>
      <c r="R111" s="440">
        <f t="shared" si="24"/>
        <v>141.29032258064515</v>
      </c>
      <c r="S111" s="442">
        <f>O111/M111*100</f>
        <v>102.3972602739726</v>
      </c>
    </row>
    <row r="112" spans="1:19" s="447" customFormat="1" ht="12.75">
      <c r="A112" s="511"/>
      <c r="B112" s="512"/>
      <c r="C112" s="512"/>
      <c r="D112" s="512"/>
      <c r="E112" s="512"/>
      <c r="F112" s="512"/>
      <c r="G112" s="512"/>
      <c r="H112" s="444">
        <v>3221</v>
      </c>
      <c r="I112" s="454" t="s">
        <v>54</v>
      </c>
      <c r="J112" s="446">
        <v>5612</v>
      </c>
      <c r="K112" s="446">
        <v>15000</v>
      </c>
      <c r="L112" s="446">
        <v>15000</v>
      </c>
      <c r="M112" s="446">
        <f>Posebni!F31+Posebni!F555+Posebni!F106</f>
        <v>94000</v>
      </c>
      <c r="N112" s="446">
        <f>Posebni!G31+Posebni!G555+Posebni!G106</f>
        <v>500</v>
      </c>
      <c r="O112" s="446">
        <f>Posebni!H31+Posebni!H555+Posebni!H106</f>
        <v>94500</v>
      </c>
      <c r="P112" s="439">
        <f t="shared" si="24"/>
        <v>267.28439059158944</v>
      </c>
      <c r="Q112" s="440">
        <f t="shared" si="24"/>
        <v>100</v>
      </c>
      <c r="R112" s="440">
        <f t="shared" si="24"/>
        <v>626.6666666666666</v>
      </c>
      <c r="S112" s="442"/>
    </row>
    <row r="113" spans="1:19" s="447" customFormat="1" ht="12.75">
      <c r="A113" s="511"/>
      <c r="B113" s="512"/>
      <c r="C113" s="512"/>
      <c r="D113" s="512"/>
      <c r="E113" s="512"/>
      <c r="F113" s="512"/>
      <c r="G113" s="512"/>
      <c r="H113" s="444">
        <v>3223</v>
      </c>
      <c r="I113" s="454" t="s">
        <v>55</v>
      </c>
      <c r="J113" s="446">
        <v>251496</v>
      </c>
      <c r="K113" s="446">
        <v>250000</v>
      </c>
      <c r="L113" s="446">
        <v>250000</v>
      </c>
      <c r="M113" s="446">
        <f>Posebni!F313+Posebni!F32</f>
        <v>195000</v>
      </c>
      <c r="N113" s="446">
        <f>Posebni!G313+Posebni!G32</f>
        <v>0</v>
      </c>
      <c r="O113" s="446">
        <f>Posebni!H313+Posebni!H32</f>
        <v>195000</v>
      </c>
      <c r="P113" s="439">
        <f t="shared" si="24"/>
        <v>99.40515952540001</v>
      </c>
      <c r="Q113" s="440">
        <f t="shared" si="24"/>
        <v>100</v>
      </c>
      <c r="R113" s="440">
        <f t="shared" si="24"/>
        <v>78</v>
      </c>
      <c r="S113" s="442"/>
    </row>
    <row r="114" spans="1:19" s="447" customFormat="1" ht="12.75">
      <c r="A114" s="511"/>
      <c r="B114" s="512"/>
      <c r="C114" s="512"/>
      <c r="D114" s="512"/>
      <c r="E114" s="512"/>
      <c r="F114" s="512"/>
      <c r="G114" s="512"/>
      <c r="H114" s="444">
        <v>3224</v>
      </c>
      <c r="I114" s="454" t="s">
        <v>159</v>
      </c>
      <c r="J114" s="446">
        <v>21072</v>
      </c>
      <c r="K114" s="446">
        <v>20000</v>
      </c>
      <c r="L114" s="446">
        <v>30000</v>
      </c>
      <c r="M114" s="446">
        <f>Posebni!F33+Posebni!F435</f>
        <v>32000</v>
      </c>
      <c r="N114" s="446">
        <f>Posebni!G33+Posebni!G435</f>
        <v>0</v>
      </c>
      <c r="O114" s="446">
        <f>Posebni!H33+Posebni!H435</f>
        <v>32000</v>
      </c>
      <c r="P114" s="439">
        <f t="shared" si="24"/>
        <v>94.91268033409264</v>
      </c>
      <c r="Q114" s="440">
        <f t="shared" si="24"/>
        <v>150</v>
      </c>
      <c r="R114" s="440">
        <f t="shared" si="24"/>
        <v>106.66666666666667</v>
      </c>
      <c r="S114" s="442"/>
    </row>
    <row r="115" spans="1:19" s="447" customFormat="1" ht="12.75">
      <c r="A115" s="511"/>
      <c r="B115" s="512"/>
      <c r="C115" s="512"/>
      <c r="D115" s="512"/>
      <c r="E115" s="512"/>
      <c r="F115" s="512"/>
      <c r="G115" s="512"/>
      <c r="H115" s="444">
        <v>3225</v>
      </c>
      <c r="I115" s="454" t="s">
        <v>56</v>
      </c>
      <c r="J115" s="446">
        <v>3801</v>
      </c>
      <c r="K115" s="446">
        <v>8000</v>
      </c>
      <c r="L115" s="446">
        <v>15000</v>
      </c>
      <c r="M115" s="446">
        <f>Posebni!F34+Posebni!F303+Posebni!F379+Posebni!F556</f>
        <v>95000</v>
      </c>
      <c r="N115" s="446">
        <f>Posebni!G34+Posebni!G303+Posebni!G379+Posebni!G556</f>
        <v>10000</v>
      </c>
      <c r="O115" s="446">
        <f>Posebni!H34+Posebni!H303+Posebni!H379+Posebni!H556</f>
        <v>105000</v>
      </c>
      <c r="P115" s="439">
        <f t="shared" si="24"/>
        <v>210.4709287029729</v>
      </c>
      <c r="Q115" s="440">
        <f t="shared" si="24"/>
        <v>187.5</v>
      </c>
      <c r="R115" s="440">
        <f t="shared" si="24"/>
        <v>633.3333333333333</v>
      </c>
      <c r="S115" s="442"/>
    </row>
    <row r="116" spans="1:19" s="447" customFormat="1" ht="12.75">
      <c r="A116" s="511"/>
      <c r="B116" s="512"/>
      <c r="C116" s="512"/>
      <c r="D116" s="512"/>
      <c r="E116" s="512"/>
      <c r="F116" s="512"/>
      <c r="G116" s="512"/>
      <c r="H116" s="444">
        <v>3227</v>
      </c>
      <c r="I116" s="454" t="s">
        <v>137</v>
      </c>
      <c r="J116" s="446">
        <v>0</v>
      </c>
      <c r="K116" s="446">
        <v>0</v>
      </c>
      <c r="L116" s="446">
        <v>0</v>
      </c>
      <c r="M116" s="446">
        <f>Posebni!F35+Posebni!F229</f>
        <v>22000</v>
      </c>
      <c r="N116" s="446">
        <f>Posebni!G35+Posebni!G229</f>
        <v>0</v>
      </c>
      <c r="O116" s="446">
        <f>Posebni!H35+Posebni!H229</f>
        <v>22000</v>
      </c>
      <c r="P116" s="439">
        <v>0</v>
      </c>
      <c r="Q116" s="440">
        <v>0</v>
      </c>
      <c r="R116" s="440">
        <v>0</v>
      </c>
      <c r="S116" s="442"/>
    </row>
    <row r="117" spans="1:19" s="443" customFormat="1" ht="12.75">
      <c r="A117" s="511" t="s">
        <v>379</v>
      </c>
      <c r="B117" s="512"/>
      <c r="C117" s="512" t="s">
        <v>381</v>
      </c>
      <c r="D117" s="512" t="s">
        <v>382</v>
      </c>
      <c r="E117" s="512"/>
      <c r="F117" s="512" t="s">
        <v>384</v>
      </c>
      <c r="G117" s="512"/>
      <c r="H117" s="436">
        <v>323</v>
      </c>
      <c r="I117" s="437" t="s">
        <v>57</v>
      </c>
      <c r="J117" s="438">
        <f aca="true" t="shared" si="34" ref="J117:O117">SUM(J118:J125)</f>
        <v>913407</v>
      </c>
      <c r="K117" s="438">
        <f t="shared" si="34"/>
        <v>896000</v>
      </c>
      <c r="L117" s="438">
        <f t="shared" si="34"/>
        <v>1059000</v>
      </c>
      <c r="M117" s="438">
        <f t="shared" si="34"/>
        <v>2273200</v>
      </c>
      <c r="N117" s="438">
        <f t="shared" si="34"/>
        <v>-10000</v>
      </c>
      <c r="O117" s="438">
        <f t="shared" si="34"/>
        <v>2263200</v>
      </c>
      <c r="P117" s="439">
        <f t="shared" si="24"/>
        <v>98.09427779730176</v>
      </c>
      <c r="Q117" s="440">
        <f t="shared" si="24"/>
        <v>118.19196428571428</v>
      </c>
      <c r="R117" s="440">
        <f t="shared" si="24"/>
        <v>214.65533522190748</v>
      </c>
      <c r="S117" s="442">
        <f>O117/M117*100</f>
        <v>99.5600915009678</v>
      </c>
    </row>
    <row r="118" spans="1:19" s="447" customFormat="1" ht="12.75">
      <c r="A118" s="511"/>
      <c r="B118" s="512"/>
      <c r="C118" s="512"/>
      <c r="D118" s="512"/>
      <c r="E118" s="512"/>
      <c r="F118" s="512"/>
      <c r="G118" s="512"/>
      <c r="H118" s="444">
        <v>3231</v>
      </c>
      <c r="I118" s="454" t="s">
        <v>58</v>
      </c>
      <c r="J118" s="446">
        <v>32822</v>
      </c>
      <c r="K118" s="446">
        <v>35000</v>
      </c>
      <c r="L118" s="446">
        <v>35000</v>
      </c>
      <c r="M118" s="446">
        <f>Posebni!F37</f>
        <v>35000</v>
      </c>
      <c r="N118" s="446">
        <f>Posebni!G37</f>
        <v>0</v>
      </c>
      <c r="O118" s="446">
        <f>Posebni!H37</f>
        <v>35000</v>
      </c>
      <c r="P118" s="439">
        <f t="shared" si="24"/>
        <v>106.63579306562671</v>
      </c>
      <c r="Q118" s="440">
        <f t="shared" si="24"/>
        <v>100</v>
      </c>
      <c r="R118" s="440">
        <f>M118/L118*100</f>
        <v>100</v>
      </c>
      <c r="S118" s="442"/>
    </row>
    <row r="119" spans="1:19" s="447" customFormat="1" ht="12.75">
      <c r="A119" s="511"/>
      <c r="B119" s="512"/>
      <c r="C119" s="512"/>
      <c r="D119" s="512"/>
      <c r="E119" s="512"/>
      <c r="F119" s="512"/>
      <c r="G119" s="512"/>
      <c r="H119" s="444">
        <v>3232</v>
      </c>
      <c r="I119" s="454" t="s">
        <v>59</v>
      </c>
      <c r="J119" s="446">
        <v>498251</v>
      </c>
      <c r="K119" s="446">
        <v>500000</v>
      </c>
      <c r="L119" s="446">
        <v>600000</v>
      </c>
      <c r="M119" s="446">
        <f>Posebni!F38+Posebni!F315+Posebni!F322+Posebni!F331+Posebni!F337+Posebni!F343+Posebni!F349+Posebni!F355+Posebni!F361+Posebni!F367+Posebni!F373+Posebni!F437+Posebni!F463+Posebni!F475+Posebni!F513</f>
        <v>1677000</v>
      </c>
      <c r="N119" s="446">
        <f>Posebni!G38+Posebni!G315+Posebni!G322+Posebni!G331+Posebni!G337+Posebni!G343+Posebni!G349+Posebni!G355+Posebni!G361+Posebni!G367+Posebni!G373+Posebni!G437+Posebni!G463+Posebni!G475+Posebni!G513</f>
        <v>-140000</v>
      </c>
      <c r="O119" s="446">
        <f>Posebni!H38+Posebni!H315+Posebni!H322+Posebni!H331+Posebni!H337+Posebni!H343+Posebni!H349+Posebni!H355+Posebni!H361+Posebni!H367+Posebni!H373+Posebni!H437+Posebni!H463+Posebni!H475+Posebni!H513</f>
        <v>1537000</v>
      </c>
      <c r="P119" s="439">
        <f t="shared" si="24"/>
        <v>100.35102789557872</v>
      </c>
      <c r="Q119" s="440">
        <f t="shared" si="24"/>
        <v>120</v>
      </c>
      <c r="R119" s="440">
        <f t="shared" si="24"/>
        <v>279.5</v>
      </c>
      <c r="S119" s="442"/>
    </row>
    <row r="120" spans="1:19" s="447" customFormat="1" ht="12.75">
      <c r="A120" s="511"/>
      <c r="B120" s="512"/>
      <c r="C120" s="512"/>
      <c r="D120" s="512"/>
      <c r="E120" s="512"/>
      <c r="F120" s="512"/>
      <c r="G120" s="512"/>
      <c r="H120" s="444">
        <v>3233</v>
      </c>
      <c r="I120" s="454" t="s">
        <v>60</v>
      </c>
      <c r="J120" s="446">
        <v>76081</v>
      </c>
      <c r="K120" s="446">
        <v>30000</v>
      </c>
      <c r="L120" s="446">
        <v>30000</v>
      </c>
      <c r="M120" s="446">
        <f>Posebni!F39+Posebni!F264+Posebni!F568</f>
        <v>42200</v>
      </c>
      <c r="N120" s="446">
        <f>Posebni!G39+Posebni!G264+Posebni!G568</f>
        <v>4000</v>
      </c>
      <c r="O120" s="446">
        <f>Posebni!H39+Posebni!H264+Posebni!H568</f>
        <v>46200</v>
      </c>
      <c r="P120" s="439">
        <f t="shared" si="24"/>
        <v>39.43165836411193</v>
      </c>
      <c r="Q120" s="440">
        <f t="shared" si="24"/>
        <v>100</v>
      </c>
      <c r="R120" s="440">
        <f t="shared" si="24"/>
        <v>140.66666666666669</v>
      </c>
      <c r="S120" s="442"/>
    </row>
    <row r="121" spans="1:19" s="447" customFormat="1" ht="12.75">
      <c r="A121" s="511"/>
      <c r="B121" s="512"/>
      <c r="C121" s="512"/>
      <c r="D121" s="512"/>
      <c r="E121" s="512"/>
      <c r="F121" s="512"/>
      <c r="G121" s="512"/>
      <c r="H121" s="444">
        <v>3234</v>
      </c>
      <c r="I121" s="454" t="s">
        <v>61</v>
      </c>
      <c r="J121" s="446">
        <v>148075</v>
      </c>
      <c r="K121" s="446">
        <v>120000</v>
      </c>
      <c r="L121" s="446">
        <v>150000</v>
      </c>
      <c r="M121" s="446">
        <f>Posebni!F40+Posebni!F187+Posebni!F297+Posebni!F321</f>
        <v>215000</v>
      </c>
      <c r="N121" s="446">
        <f>Posebni!G40+Posebni!G187+Posebni!G297+Posebni!G321</f>
        <v>0</v>
      </c>
      <c r="O121" s="446">
        <f>Posebni!H40+Posebni!H187+Posebni!H297+Posebni!H321</f>
        <v>215000</v>
      </c>
      <c r="P121" s="439">
        <f t="shared" si="24"/>
        <v>81.04001350666891</v>
      </c>
      <c r="Q121" s="440">
        <f t="shared" si="24"/>
        <v>125</v>
      </c>
      <c r="R121" s="440">
        <f t="shared" si="24"/>
        <v>143.33333333333334</v>
      </c>
      <c r="S121" s="442"/>
    </row>
    <row r="122" spans="1:19" s="447" customFormat="1" ht="12.75">
      <c r="A122" s="511"/>
      <c r="B122" s="512"/>
      <c r="C122" s="512"/>
      <c r="D122" s="512"/>
      <c r="E122" s="512"/>
      <c r="F122" s="512"/>
      <c r="G122" s="512"/>
      <c r="H122" s="444">
        <v>3236</v>
      </c>
      <c r="I122" s="454" t="s">
        <v>62</v>
      </c>
      <c r="J122" s="446">
        <v>0</v>
      </c>
      <c r="K122" s="446">
        <v>1000</v>
      </c>
      <c r="L122" s="446">
        <v>1000</v>
      </c>
      <c r="M122" s="446">
        <f>Posebni!F41+Posebni!F200+Posebni!F201</f>
        <v>22000</v>
      </c>
      <c r="N122" s="446">
        <f>Posebni!G41+Posebni!G200+Posebni!G201</f>
        <v>0</v>
      </c>
      <c r="O122" s="446">
        <f>Posebni!H41+Posebni!H200+Posebni!H201</f>
        <v>22000</v>
      </c>
      <c r="P122" s="439">
        <v>0</v>
      </c>
      <c r="Q122" s="440">
        <f t="shared" si="24"/>
        <v>100</v>
      </c>
      <c r="R122" s="440">
        <f t="shared" si="24"/>
        <v>2200</v>
      </c>
      <c r="S122" s="442"/>
    </row>
    <row r="123" spans="1:19" s="447" customFormat="1" ht="12.75">
      <c r="A123" s="511"/>
      <c r="B123" s="512"/>
      <c r="C123" s="512"/>
      <c r="D123" s="512"/>
      <c r="E123" s="512"/>
      <c r="F123" s="512"/>
      <c r="G123" s="512"/>
      <c r="H123" s="444">
        <v>3237</v>
      </c>
      <c r="I123" s="454" t="s">
        <v>63</v>
      </c>
      <c r="J123" s="446">
        <v>134917</v>
      </c>
      <c r="K123" s="446">
        <v>180000</v>
      </c>
      <c r="L123" s="446">
        <v>200000</v>
      </c>
      <c r="M123" s="446">
        <f>Posebni!F42+Posebni!F78+Posebni!F135+Posebni!F236+Posebni!F237</f>
        <v>170000</v>
      </c>
      <c r="N123" s="446">
        <f>Posebni!G42+Posebni!G78+Posebni!G135+Posebni!G236+Posebni!G237</f>
        <v>110000</v>
      </c>
      <c r="O123" s="446">
        <f>Posebni!H42+Posebni!H78+Posebni!H135+Posebni!H236+Posebni!H237</f>
        <v>280000</v>
      </c>
      <c r="P123" s="439">
        <f t="shared" si="24"/>
        <v>133.41535907261502</v>
      </c>
      <c r="Q123" s="440">
        <f t="shared" si="24"/>
        <v>111.11111111111111</v>
      </c>
      <c r="R123" s="440">
        <f t="shared" si="24"/>
        <v>85</v>
      </c>
      <c r="S123" s="442"/>
    </row>
    <row r="124" spans="1:19" s="447" customFormat="1" ht="12.75">
      <c r="A124" s="511"/>
      <c r="B124" s="512"/>
      <c r="C124" s="512"/>
      <c r="D124" s="512"/>
      <c r="E124" s="512"/>
      <c r="F124" s="512"/>
      <c r="G124" s="512"/>
      <c r="H124" s="444">
        <v>3238</v>
      </c>
      <c r="I124" s="454" t="s">
        <v>64</v>
      </c>
      <c r="J124" s="446">
        <v>3376</v>
      </c>
      <c r="K124" s="446">
        <v>5000</v>
      </c>
      <c r="L124" s="446">
        <v>13000</v>
      </c>
      <c r="M124" s="446">
        <f>Posebni!F43</f>
        <v>15000</v>
      </c>
      <c r="N124" s="446">
        <f>Posebni!G43</f>
        <v>0</v>
      </c>
      <c r="O124" s="446">
        <f>Posebni!H43</f>
        <v>15000</v>
      </c>
      <c r="P124" s="439">
        <f t="shared" si="24"/>
        <v>148.1042654028436</v>
      </c>
      <c r="Q124" s="440">
        <f t="shared" si="24"/>
        <v>260</v>
      </c>
      <c r="R124" s="440">
        <f t="shared" si="24"/>
        <v>115.38461538461537</v>
      </c>
      <c r="S124" s="442"/>
    </row>
    <row r="125" spans="1:19" s="447" customFormat="1" ht="12.75">
      <c r="A125" s="511"/>
      <c r="B125" s="512"/>
      <c r="C125" s="512"/>
      <c r="D125" s="512"/>
      <c r="E125" s="512"/>
      <c r="F125" s="512"/>
      <c r="G125" s="512"/>
      <c r="H125" s="444">
        <v>3239</v>
      </c>
      <c r="I125" s="454" t="s">
        <v>65</v>
      </c>
      <c r="J125" s="446">
        <v>19885</v>
      </c>
      <c r="K125" s="446">
        <v>25000</v>
      </c>
      <c r="L125" s="446">
        <v>30000</v>
      </c>
      <c r="M125" s="446">
        <f>Posebni!F44+Posebni!F108+Posebni!F208+Posebni!F265+Posebni!F381</f>
        <v>97000</v>
      </c>
      <c r="N125" s="446">
        <f>Posebni!G44+Posebni!G108+Posebni!G208+Posebni!G265+Posebni!G381</f>
        <v>16000</v>
      </c>
      <c r="O125" s="446">
        <f>Posebni!H44+Posebni!H108+Posebni!H208+Posebni!H265+Posebni!H381</f>
        <v>113000</v>
      </c>
      <c r="P125" s="439">
        <f t="shared" si="24"/>
        <v>125.72290671360322</v>
      </c>
      <c r="Q125" s="440">
        <f t="shared" si="24"/>
        <v>120</v>
      </c>
      <c r="R125" s="440">
        <f t="shared" si="24"/>
        <v>323.3333333333333</v>
      </c>
      <c r="S125" s="442"/>
    </row>
    <row r="126" spans="1:19" s="460" customFormat="1" ht="12.75">
      <c r="A126" s="511" t="s">
        <v>379</v>
      </c>
      <c r="B126" s="512"/>
      <c r="C126" s="512"/>
      <c r="D126" s="512"/>
      <c r="E126" s="512"/>
      <c r="F126" s="512"/>
      <c r="G126" s="512"/>
      <c r="H126" s="458">
        <v>324</v>
      </c>
      <c r="I126" s="464" t="s">
        <v>370</v>
      </c>
      <c r="J126" s="459">
        <f aca="true" t="shared" si="35" ref="J126:O126">SUM(J127)</f>
        <v>0</v>
      </c>
      <c r="K126" s="459">
        <f t="shared" si="35"/>
        <v>1000</v>
      </c>
      <c r="L126" s="459">
        <f t="shared" si="35"/>
        <v>1000</v>
      </c>
      <c r="M126" s="459">
        <f t="shared" si="35"/>
        <v>25000</v>
      </c>
      <c r="N126" s="459">
        <f t="shared" si="35"/>
        <v>0</v>
      </c>
      <c r="O126" s="459">
        <f t="shared" si="35"/>
        <v>25000</v>
      </c>
      <c r="P126" s="439">
        <v>0</v>
      </c>
      <c r="Q126" s="440">
        <f t="shared" si="24"/>
        <v>100</v>
      </c>
      <c r="R126" s="440">
        <f t="shared" si="24"/>
        <v>2500</v>
      </c>
      <c r="S126" s="442">
        <f>O126/M126*100</f>
        <v>100</v>
      </c>
    </row>
    <row r="127" spans="1:19" s="447" customFormat="1" ht="12.75">
      <c r="A127" s="511"/>
      <c r="B127" s="512"/>
      <c r="C127" s="512"/>
      <c r="D127" s="512"/>
      <c r="E127" s="512"/>
      <c r="F127" s="512"/>
      <c r="G127" s="512"/>
      <c r="H127" s="461">
        <v>3241</v>
      </c>
      <c r="I127" s="80" t="s">
        <v>147</v>
      </c>
      <c r="J127" s="446">
        <v>0</v>
      </c>
      <c r="K127" s="446">
        <v>1000</v>
      </c>
      <c r="L127" s="446">
        <v>1000</v>
      </c>
      <c r="M127" s="446">
        <f>Posebni!F46</f>
        <v>25000</v>
      </c>
      <c r="N127" s="446">
        <f>Posebni!G46</f>
        <v>0</v>
      </c>
      <c r="O127" s="446">
        <f>Posebni!H46</f>
        <v>25000</v>
      </c>
      <c r="P127" s="439">
        <v>0</v>
      </c>
      <c r="Q127" s="440">
        <f t="shared" si="24"/>
        <v>100</v>
      </c>
      <c r="R127" s="440">
        <f t="shared" si="24"/>
        <v>2500</v>
      </c>
      <c r="S127" s="442"/>
    </row>
    <row r="128" spans="1:19" s="443" customFormat="1" ht="12.75">
      <c r="A128" s="511" t="s">
        <v>379</v>
      </c>
      <c r="B128" s="512"/>
      <c r="C128" s="512"/>
      <c r="D128" s="512"/>
      <c r="E128" s="512"/>
      <c r="F128" s="512"/>
      <c r="G128" s="512"/>
      <c r="H128" s="436">
        <v>329</v>
      </c>
      <c r="I128" s="437" t="s">
        <v>66</v>
      </c>
      <c r="J128" s="438">
        <f aca="true" t="shared" si="36" ref="J128:O128">SUM(J129:J134)</f>
        <v>263498</v>
      </c>
      <c r="K128" s="438">
        <f t="shared" si="36"/>
        <v>174000</v>
      </c>
      <c r="L128" s="438">
        <f t="shared" si="36"/>
        <v>224000</v>
      </c>
      <c r="M128" s="438">
        <f t="shared" si="36"/>
        <v>389000</v>
      </c>
      <c r="N128" s="438">
        <f t="shared" si="36"/>
        <v>-51558.479999999996</v>
      </c>
      <c r="O128" s="438">
        <f t="shared" si="36"/>
        <v>337441.52</v>
      </c>
      <c r="P128" s="439">
        <f t="shared" si="24"/>
        <v>66.03465680953934</v>
      </c>
      <c r="Q128" s="440">
        <f t="shared" si="24"/>
        <v>128.73563218390805</v>
      </c>
      <c r="R128" s="440">
        <f t="shared" si="24"/>
        <v>173.66071428571428</v>
      </c>
      <c r="S128" s="442">
        <f>O128/M128*100</f>
        <v>86.74589203084834</v>
      </c>
    </row>
    <row r="129" spans="1:19" ht="12.75">
      <c r="A129" s="490"/>
      <c r="B129" s="491"/>
      <c r="C129" s="491"/>
      <c r="D129" s="491"/>
      <c r="E129" s="491"/>
      <c r="F129" s="491"/>
      <c r="G129" s="491"/>
      <c r="H129" s="29">
        <v>3291</v>
      </c>
      <c r="I129" s="66" t="s">
        <v>350</v>
      </c>
      <c r="J129" s="20">
        <v>139148</v>
      </c>
      <c r="K129" s="20">
        <v>50000</v>
      </c>
      <c r="L129" s="20">
        <v>100000</v>
      </c>
      <c r="M129" s="20">
        <f>Posebni!F97+Posebni!F110+Posebni!F111</f>
        <v>260000</v>
      </c>
      <c r="N129" s="20">
        <f>Posebni!G97+Posebni!G110+Posebni!G111</f>
        <v>-51558.479999999996</v>
      </c>
      <c r="O129" s="20">
        <f>Posebni!H97+Posebni!H110+Posebni!H111</f>
        <v>208441.52</v>
      </c>
      <c r="P129" s="67">
        <f t="shared" si="24"/>
        <v>35.932963463362746</v>
      </c>
      <c r="Q129" s="68">
        <f t="shared" si="24"/>
        <v>200</v>
      </c>
      <c r="R129" s="68">
        <f t="shared" si="24"/>
        <v>260</v>
      </c>
      <c r="S129" s="70"/>
    </row>
    <row r="130" spans="1:19" ht="12.75">
      <c r="A130" s="490"/>
      <c r="B130" s="491"/>
      <c r="C130" s="491"/>
      <c r="D130" s="491"/>
      <c r="E130" s="491"/>
      <c r="F130" s="491"/>
      <c r="G130" s="491"/>
      <c r="H130" s="29">
        <v>3292</v>
      </c>
      <c r="I130" s="19" t="s">
        <v>68</v>
      </c>
      <c r="J130" s="20">
        <v>11718</v>
      </c>
      <c r="K130" s="20">
        <v>12000</v>
      </c>
      <c r="L130" s="20">
        <v>12000</v>
      </c>
      <c r="M130" s="20">
        <f>Posebni!F48</f>
        <v>10000</v>
      </c>
      <c r="N130" s="20">
        <f>Posebni!G48</f>
        <v>0</v>
      </c>
      <c r="O130" s="20">
        <f>Posebni!H48</f>
        <v>10000</v>
      </c>
      <c r="P130" s="67">
        <f t="shared" si="24"/>
        <v>102.40655401945725</v>
      </c>
      <c r="Q130" s="68">
        <f t="shared" si="24"/>
        <v>100</v>
      </c>
      <c r="R130" s="68">
        <f t="shared" si="24"/>
        <v>83.33333333333334</v>
      </c>
      <c r="S130" s="70"/>
    </row>
    <row r="131" spans="1:19" ht="12.75">
      <c r="A131" s="490"/>
      <c r="B131" s="491"/>
      <c r="C131" s="491"/>
      <c r="D131" s="491"/>
      <c r="E131" s="491"/>
      <c r="F131" s="491"/>
      <c r="G131" s="491"/>
      <c r="H131" s="29">
        <v>3293</v>
      </c>
      <c r="I131" s="19" t="s">
        <v>69</v>
      </c>
      <c r="J131" s="20">
        <v>79821</v>
      </c>
      <c r="K131" s="20">
        <v>80000</v>
      </c>
      <c r="L131" s="20">
        <v>80000</v>
      </c>
      <c r="M131" s="20">
        <f>Posebni!F49+Posebni!F98+Posebni!F267+Posebni!F570</f>
        <v>41000</v>
      </c>
      <c r="N131" s="20">
        <f>Posebni!G49+Posebni!G98+Posebni!G267+Posebni!G570</f>
        <v>0</v>
      </c>
      <c r="O131" s="20">
        <f>Posebni!H49+Posebni!H98+Posebni!H267+Posebni!H570</f>
        <v>41000</v>
      </c>
      <c r="P131" s="67">
        <f t="shared" si="24"/>
        <v>100.22425176332044</v>
      </c>
      <c r="Q131" s="68">
        <f t="shared" si="24"/>
        <v>100</v>
      </c>
      <c r="R131" s="68">
        <f t="shared" si="24"/>
        <v>51.24999999999999</v>
      </c>
      <c r="S131" s="70"/>
    </row>
    <row r="132" spans="1:19" ht="12.75">
      <c r="A132" s="490"/>
      <c r="B132" s="491"/>
      <c r="C132" s="491"/>
      <c r="D132" s="491"/>
      <c r="E132" s="491"/>
      <c r="F132" s="491"/>
      <c r="G132" s="491"/>
      <c r="H132" s="29">
        <v>3294</v>
      </c>
      <c r="I132" s="19" t="s">
        <v>70</v>
      </c>
      <c r="J132" s="20">
        <v>2859</v>
      </c>
      <c r="K132" s="20">
        <v>4000</v>
      </c>
      <c r="L132" s="20">
        <v>4000</v>
      </c>
      <c r="M132" s="20">
        <f>Posebni!F99</f>
        <v>26000</v>
      </c>
      <c r="N132" s="20">
        <f>Posebni!G99</f>
        <v>0</v>
      </c>
      <c r="O132" s="20">
        <f>Posebni!H99</f>
        <v>26000</v>
      </c>
      <c r="P132" s="67">
        <f t="shared" si="24"/>
        <v>139.90905911157748</v>
      </c>
      <c r="Q132" s="68">
        <f t="shared" si="24"/>
        <v>100</v>
      </c>
      <c r="R132" s="68">
        <f t="shared" si="24"/>
        <v>650</v>
      </c>
      <c r="S132" s="70"/>
    </row>
    <row r="133" spans="1:19" ht="12.75">
      <c r="A133" s="490"/>
      <c r="B133" s="491"/>
      <c r="C133" s="491"/>
      <c r="D133" s="491"/>
      <c r="E133" s="491"/>
      <c r="F133" s="491"/>
      <c r="G133" s="491"/>
      <c r="H133" s="29">
        <v>3295</v>
      </c>
      <c r="I133" s="19" t="s">
        <v>133</v>
      </c>
      <c r="J133" s="20">
        <v>1243</v>
      </c>
      <c r="K133" s="20">
        <v>4000</v>
      </c>
      <c r="L133" s="20">
        <v>4000</v>
      </c>
      <c r="M133" s="20">
        <f>Posebni!F50</f>
        <v>40000</v>
      </c>
      <c r="N133" s="20">
        <f>Posebni!G50</f>
        <v>0</v>
      </c>
      <c r="O133" s="20">
        <f>Posebni!H50</f>
        <v>40000</v>
      </c>
      <c r="P133" s="67">
        <f aca="true" t="shared" si="37" ref="P133:R185">K133/J133*100</f>
        <v>321.80209171359616</v>
      </c>
      <c r="Q133" s="68">
        <f t="shared" si="37"/>
        <v>100</v>
      </c>
      <c r="R133" s="68">
        <f t="shared" si="37"/>
        <v>1000</v>
      </c>
      <c r="S133" s="70"/>
    </row>
    <row r="134" spans="1:19" ht="12.75">
      <c r="A134" s="494"/>
      <c r="B134" s="495"/>
      <c r="C134" s="495"/>
      <c r="D134" s="495"/>
      <c r="E134" s="495"/>
      <c r="F134" s="495"/>
      <c r="G134" s="495"/>
      <c r="H134" s="51">
        <v>3299</v>
      </c>
      <c r="I134" s="52" t="s">
        <v>66</v>
      </c>
      <c r="J134" s="21">
        <v>28709</v>
      </c>
      <c r="K134" s="21">
        <v>24000</v>
      </c>
      <c r="L134" s="21">
        <v>24000</v>
      </c>
      <c r="M134" s="21">
        <f>Posebni!F51+Posebni!F268</f>
        <v>12000</v>
      </c>
      <c r="N134" s="21">
        <f>Posebni!G51+Posebni!G268</f>
        <v>0</v>
      </c>
      <c r="O134" s="21">
        <f>Posebni!H51+Posebni!H268</f>
        <v>12000</v>
      </c>
      <c r="P134" s="67">
        <f t="shared" si="37"/>
        <v>83.5974781427427</v>
      </c>
      <c r="Q134" s="68">
        <f t="shared" si="37"/>
        <v>100</v>
      </c>
      <c r="R134" s="68">
        <f t="shared" si="37"/>
        <v>50</v>
      </c>
      <c r="S134" s="70"/>
    </row>
    <row r="135" spans="1:19" s="118" customFormat="1" ht="12.75">
      <c r="A135" s="517"/>
      <c r="B135" s="518"/>
      <c r="C135" s="518"/>
      <c r="D135" s="518"/>
      <c r="E135" s="518"/>
      <c r="F135" s="518"/>
      <c r="G135" s="518"/>
      <c r="H135" s="119">
        <v>34</v>
      </c>
      <c r="I135" s="120" t="s">
        <v>71</v>
      </c>
      <c r="J135" s="121">
        <f aca="true" t="shared" si="38" ref="J135:O135">SUM(J136+J138)</f>
        <v>64117</v>
      </c>
      <c r="K135" s="121">
        <f t="shared" si="38"/>
        <v>21000</v>
      </c>
      <c r="L135" s="121">
        <f t="shared" si="38"/>
        <v>56000</v>
      </c>
      <c r="M135" s="121">
        <f t="shared" si="38"/>
        <v>25000</v>
      </c>
      <c r="N135" s="121">
        <f t="shared" si="38"/>
        <v>0</v>
      </c>
      <c r="O135" s="121">
        <f t="shared" si="38"/>
        <v>25000</v>
      </c>
      <c r="P135" s="121" t="e">
        <f>Posebni!#REF!+Posebni!#REF!</f>
        <v>#REF!</v>
      </c>
      <c r="Q135" s="121">
        <f>Posebni!I52+Posebni!I531</f>
        <v>100</v>
      </c>
      <c r="R135" s="121">
        <f>Posebni!J52+Posebni!J497</f>
        <v>0</v>
      </c>
      <c r="S135" s="117">
        <f>O135/M135*100</f>
        <v>100</v>
      </c>
    </row>
    <row r="136" spans="1:19" s="443" customFormat="1" ht="12.75">
      <c r="A136" s="511"/>
      <c r="B136" s="512"/>
      <c r="C136" s="512"/>
      <c r="D136" s="512"/>
      <c r="E136" s="512"/>
      <c r="F136" s="512"/>
      <c r="G136" s="512"/>
      <c r="H136" s="436">
        <v>342</v>
      </c>
      <c r="I136" s="437" t="s">
        <v>149</v>
      </c>
      <c r="J136" s="438">
        <f aca="true" t="shared" si="39" ref="J136:O136">SUM(J137)</f>
        <v>44812</v>
      </c>
      <c r="K136" s="438">
        <f t="shared" si="39"/>
        <v>5000</v>
      </c>
      <c r="L136" s="438">
        <f t="shared" si="39"/>
        <v>40000</v>
      </c>
      <c r="M136" s="438">
        <f t="shared" si="39"/>
        <v>0</v>
      </c>
      <c r="N136" s="438">
        <f t="shared" si="39"/>
        <v>0</v>
      </c>
      <c r="O136" s="438">
        <f t="shared" si="39"/>
        <v>0</v>
      </c>
      <c r="P136" s="439">
        <v>0</v>
      </c>
      <c r="Q136" s="440">
        <f t="shared" si="37"/>
        <v>800</v>
      </c>
      <c r="R136" s="440">
        <f t="shared" si="37"/>
        <v>0</v>
      </c>
      <c r="S136" s="442">
        <v>0</v>
      </c>
    </row>
    <row r="137" spans="1:19" s="465" customFormat="1" ht="21">
      <c r="A137" s="511"/>
      <c r="B137" s="512"/>
      <c r="C137" s="512"/>
      <c r="D137" s="512"/>
      <c r="E137" s="512"/>
      <c r="F137" s="512"/>
      <c r="G137" s="512"/>
      <c r="H137" s="444">
        <v>3423</v>
      </c>
      <c r="I137" s="454" t="s">
        <v>150</v>
      </c>
      <c r="J137" s="446">
        <v>44812</v>
      </c>
      <c r="K137" s="446">
        <v>5000</v>
      </c>
      <c r="L137" s="446">
        <v>40000</v>
      </c>
      <c r="M137" s="446">
        <v>0</v>
      </c>
      <c r="N137" s="446">
        <v>0</v>
      </c>
      <c r="O137" s="446">
        <v>0</v>
      </c>
      <c r="P137" s="439">
        <v>0</v>
      </c>
      <c r="Q137" s="440">
        <f t="shared" si="37"/>
        <v>800</v>
      </c>
      <c r="R137" s="440">
        <f t="shared" si="37"/>
        <v>0</v>
      </c>
      <c r="S137" s="442"/>
    </row>
    <row r="138" spans="1:19" s="443" customFormat="1" ht="12.75">
      <c r="A138" s="511" t="s">
        <v>379</v>
      </c>
      <c r="B138" s="512"/>
      <c r="C138" s="512"/>
      <c r="D138" s="512"/>
      <c r="E138" s="512"/>
      <c r="F138" s="512"/>
      <c r="G138" s="512"/>
      <c r="H138" s="436">
        <v>343</v>
      </c>
      <c r="I138" s="437" t="s">
        <v>72</v>
      </c>
      <c r="J138" s="438">
        <f aca="true" t="shared" si="40" ref="J138:O138">SUM(J139:J141)</f>
        <v>19305</v>
      </c>
      <c r="K138" s="438">
        <f t="shared" si="40"/>
        <v>16000</v>
      </c>
      <c r="L138" s="438">
        <f t="shared" si="40"/>
        <v>16000</v>
      </c>
      <c r="M138" s="438">
        <f t="shared" si="40"/>
        <v>25000</v>
      </c>
      <c r="N138" s="438">
        <f t="shared" si="40"/>
        <v>0</v>
      </c>
      <c r="O138" s="438">
        <f t="shared" si="40"/>
        <v>25000</v>
      </c>
      <c r="P138" s="439">
        <f t="shared" si="37"/>
        <v>82.88008288008288</v>
      </c>
      <c r="Q138" s="440">
        <f t="shared" si="37"/>
        <v>100</v>
      </c>
      <c r="R138" s="440">
        <f t="shared" si="37"/>
        <v>156.25</v>
      </c>
      <c r="S138" s="442">
        <f>O138/M138*100</f>
        <v>100</v>
      </c>
    </row>
    <row r="139" spans="1:19" ht="12.75">
      <c r="A139" s="490"/>
      <c r="B139" s="491"/>
      <c r="C139" s="491"/>
      <c r="D139" s="491"/>
      <c r="E139" s="491"/>
      <c r="F139" s="491"/>
      <c r="G139" s="491"/>
      <c r="H139" s="29">
        <v>3431</v>
      </c>
      <c r="I139" s="19" t="s">
        <v>151</v>
      </c>
      <c r="J139" s="20">
        <v>17392</v>
      </c>
      <c r="K139" s="20">
        <v>11000</v>
      </c>
      <c r="L139" s="20">
        <v>11000</v>
      </c>
      <c r="M139" s="20">
        <f>Posebni!F54</f>
        <v>10000</v>
      </c>
      <c r="N139" s="20">
        <f>Posebni!G54</f>
        <v>0</v>
      </c>
      <c r="O139" s="20">
        <f>Posebni!H54</f>
        <v>10000</v>
      </c>
      <c r="P139" s="67">
        <f t="shared" si="37"/>
        <v>63.24747010119596</v>
      </c>
      <c r="Q139" s="68">
        <f t="shared" si="37"/>
        <v>100</v>
      </c>
      <c r="R139" s="68">
        <f t="shared" si="37"/>
        <v>90.9090909090909</v>
      </c>
      <c r="S139" s="70"/>
    </row>
    <row r="140" spans="1:19" ht="12.75">
      <c r="A140" s="490"/>
      <c r="B140" s="491"/>
      <c r="C140" s="491"/>
      <c r="D140" s="491"/>
      <c r="E140" s="491"/>
      <c r="F140" s="491"/>
      <c r="G140" s="491"/>
      <c r="H140" s="29">
        <v>3433</v>
      </c>
      <c r="I140" s="19" t="s">
        <v>148</v>
      </c>
      <c r="J140" s="20">
        <v>3</v>
      </c>
      <c r="K140" s="20">
        <v>1000</v>
      </c>
      <c r="L140" s="20">
        <v>1000</v>
      </c>
      <c r="M140" s="20">
        <f>Posebni!F55</f>
        <v>10000</v>
      </c>
      <c r="N140" s="20">
        <f>Posebni!G55</f>
        <v>0</v>
      </c>
      <c r="O140" s="20">
        <f>Posebni!H55</f>
        <v>10000</v>
      </c>
      <c r="P140" s="67">
        <f t="shared" si="37"/>
        <v>33333.33333333333</v>
      </c>
      <c r="Q140" s="68">
        <f t="shared" si="37"/>
        <v>100</v>
      </c>
      <c r="R140" s="68">
        <f t="shared" si="37"/>
        <v>1000</v>
      </c>
      <c r="S140" s="70"/>
    </row>
    <row r="141" spans="1:19" ht="12.75">
      <c r="A141" s="490"/>
      <c r="B141" s="491"/>
      <c r="C141" s="491"/>
      <c r="D141" s="491"/>
      <c r="E141" s="491"/>
      <c r="F141" s="491"/>
      <c r="G141" s="491"/>
      <c r="H141" s="29">
        <v>3434</v>
      </c>
      <c r="I141" s="19" t="s">
        <v>75</v>
      </c>
      <c r="J141" s="20">
        <v>1910</v>
      </c>
      <c r="K141" s="20">
        <v>4000</v>
      </c>
      <c r="L141" s="20">
        <v>4000</v>
      </c>
      <c r="M141" s="20">
        <f>Posebni!F56</f>
        <v>5000</v>
      </c>
      <c r="N141" s="20">
        <f>Posebni!G56</f>
        <v>0</v>
      </c>
      <c r="O141" s="20">
        <f>Posebni!H56</f>
        <v>5000</v>
      </c>
      <c r="P141" s="67">
        <f t="shared" si="37"/>
        <v>209.4240837696335</v>
      </c>
      <c r="Q141" s="68">
        <f t="shared" si="37"/>
        <v>100</v>
      </c>
      <c r="R141" s="68">
        <f t="shared" si="37"/>
        <v>125</v>
      </c>
      <c r="S141" s="70"/>
    </row>
    <row r="142" spans="1:19" s="118" customFormat="1" ht="12.75">
      <c r="A142" s="517"/>
      <c r="B142" s="518"/>
      <c r="C142" s="518"/>
      <c r="D142" s="518"/>
      <c r="E142" s="518"/>
      <c r="F142" s="518"/>
      <c r="G142" s="518"/>
      <c r="H142" s="119">
        <v>35</v>
      </c>
      <c r="I142" s="120" t="s">
        <v>76</v>
      </c>
      <c r="J142" s="121">
        <f aca="true" t="shared" si="41" ref="J142:O142">SUM(J143)</f>
        <v>0</v>
      </c>
      <c r="K142" s="121">
        <f t="shared" si="41"/>
        <v>0</v>
      </c>
      <c r="L142" s="121">
        <f t="shared" si="41"/>
        <v>0</v>
      </c>
      <c r="M142" s="121">
        <f t="shared" si="41"/>
        <v>150000</v>
      </c>
      <c r="N142" s="121">
        <f t="shared" si="41"/>
        <v>0</v>
      </c>
      <c r="O142" s="121">
        <f t="shared" si="41"/>
        <v>150000</v>
      </c>
      <c r="P142" s="114">
        <v>0</v>
      </c>
      <c r="Q142" s="115">
        <v>0</v>
      </c>
      <c r="R142" s="115">
        <v>0</v>
      </c>
      <c r="S142" s="117">
        <f>O142/M142*100</f>
        <v>100</v>
      </c>
    </row>
    <row r="143" spans="1:19" s="443" customFormat="1" ht="21">
      <c r="A143" s="511"/>
      <c r="B143" s="512"/>
      <c r="C143" s="512"/>
      <c r="D143" s="512"/>
      <c r="E143" s="512"/>
      <c r="F143" s="512"/>
      <c r="G143" s="512"/>
      <c r="H143" s="436">
        <v>352</v>
      </c>
      <c r="I143" s="437" t="s">
        <v>160</v>
      </c>
      <c r="J143" s="438">
        <f>SUM(J145)</f>
        <v>0</v>
      </c>
      <c r="K143" s="438">
        <f>SUM(K145)</f>
        <v>0</v>
      </c>
      <c r="L143" s="438">
        <f>SUM(L145)</f>
        <v>0</v>
      </c>
      <c r="M143" s="438">
        <f>SUM(M144+M145)</f>
        <v>150000</v>
      </c>
      <c r="N143" s="438">
        <f>SUM(N144+N145)</f>
        <v>0</v>
      </c>
      <c r="O143" s="438">
        <f>SUM(O144+O145)</f>
        <v>150000</v>
      </c>
      <c r="P143" s="439">
        <v>0</v>
      </c>
      <c r="Q143" s="440">
        <v>0</v>
      </c>
      <c r="R143" s="440">
        <v>0</v>
      </c>
      <c r="S143" s="442">
        <f>O143/M143*100</f>
        <v>100</v>
      </c>
    </row>
    <row r="144" spans="1:19" s="443" customFormat="1" ht="21">
      <c r="A144" s="511"/>
      <c r="B144" s="512"/>
      <c r="C144" s="512"/>
      <c r="D144" s="512"/>
      <c r="E144" s="512"/>
      <c r="F144" s="512"/>
      <c r="G144" s="512"/>
      <c r="H144" s="461">
        <v>3522</v>
      </c>
      <c r="I144" s="80" t="s">
        <v>403</v>
      </c>
      <c r="J144" s="438"/>
      <c r="K144" s="438"/>
      <c r="L144" s="438"/>
      <c r="M144" s="462">
        <f>Posebni!F121</f>
        <v>50000</v>
      </c>
      <c r="N144" s="462">
        <f>Posebni!G121</f>
        <v>0</v>
      </c>
      <c r="O144" s="462">
        <f>Posebni!H121</f>
        <v>50000</v>
      </c>
      <c r="P144" s="439"/>
      <c r="Q144" s="440"/>
      <c r="R144" s="440"/>
      <c r="S144" s="442"/>
    </row>
    <row r="145" spans="1:19" ht="21">
      <c r="A145" s="490"/>
      <c r="B145" s="491"/>
      <c r="C145" s="491"/>
      <c r="D145" s="491"/>
      <c r="E145" s="491"/>
      <c r="F145" s="491"/>
      <c r="G145" s="491"/>
      <c r="H145" s="29">
        <v>3523</v>
      </c>
      <c r="I145" s="19" t="s">
        <v>77</v>
      </c>
      <c r="J145" s="20">
        <v>0</v>
      </c>
      <c r="K145" s="20">
        <v>0</v>
      </c>
      <c r="L145" s="20">
        <v>0</v>
      </c>
      <c r="M145" s="20">
        <f>Posebni!F127+Posebni!F128</f>
        <v>100000</v>
      </c>
      <c r="N145" s="20">
        <f>Posebni!G127+Posebni!G128</f>
        <v>0</v>
      </c>
      <c r="O145" s="20">
        <f>Posebni!H127+Posebni!H128</f>
        <v>100000</v>
      </c>
      <c r="P145" s="67">
        <v>0</v>
      </c>
      <c r="Q145" s="68">
        <v>0</v>
      </c>
      <c r="R145" s="68">
        <v>0</v>
      </c>
      <c r="S145" s="70"/>
    </row>
    <row r="146" spans="1:19" s="118" customFormat="1" ht="21">
      <c r="A146" s="517"/>
      <c r="B146" s="518"/>
      <c r="C146" s="518"/>
      <c r="D146" s="518"/>
      <c r="E146" s="518"/>
      <c r="F146" s="518"/>
      <c r="G146" s="518"/>
      <c r="H146" s="119">
        <v>36</v>
      </c>
      <c r="I146" s="120" t="s">
        <v>138</v>
      </c>
      <c r="J146" s="121">
        <f aca="true" t="shared" si="42" ref="J146:O146">SUM(J147)</f>
        <v>0</v>
      </c>
      <c r="K146" s="121">
        <f t="shared" si="42"/>
        <v>15000</v>
      </c>
      <c r="L146" s="121">
        <f t="shared" si="42"/>
        <v>50000</v>
      </c>
      <c r="M146" s="121">
        <f t="shared" si="42"/>
        <v>85000</v>
      </c>
      <c r="N146" s="121">
        <f t="shared" si="42"/>
        <v>35000</v>
      </c>
      <c r="O146" s="121">
        <f t="shared" si="42"/>
        <v>120000</v>
      </c>
      <c r="P146" s="114">
        <v>0</v>
      </c>
      <c r="Q146" s="115">
        <f t="shared" si="37"/>
        <v>333.33333333333337</v>
      </c>
      <c r="R146" s="115">
        <f t="shared" si="37"/>
        <v>170</v>
      </c>
      <c r="S146" s="117">
        <f>O146/M146*100</f>
        <v>141.1764705882353</v>
      </c>
    </row>
    <row r="147" spans="1:19" s="443" customFormat="1" ht="12.75">
      <c r="A147" s="511" t="s">
        <v>379</v>
      </c>
      <c r="B147" s="512"/>
      <c r="C147" s="512"/>
      <c r="D147" s="512" t="s">
        <v>382</v>
      </c>
      <c r="E147" s="512" t="s">
        <v>383</v>
      </c>
      <c r="F147" s="512"/>
      <c r="G147" s="512"/>
      <c r="H147" s="436">
        <v>363</v>
      </c>
      <c r="I147" s="437" t="s">
        <v>141</v>
      </c>
      <c r="J147" s="438">
        <f aca="true" t="shared" si="43" ref="J147:O147">SUM(J148:J149)</f>
        <v>0</v>
      </c>
      <c r="K147" s="438">
        <f t="shared" si="43"/>
        <v>15000</v>
      </c>
      <c r="L147" s="438">
        <f t="shared" si="43"/>
        <v>50000</v>
      </c>
      <c r="M147" s="438">
        <f t="shared" si="43"/>
        <v>85000</v>
      </c>
      <c r="N147" s="438">
        <f t="shared" si="43"/>
        <v>35000</v>
      </c>
      <c r="O147" s="438">
        <f t="shared" si="43"/>
        <v>120000</v>
      </c>
      <c r="P147" s="439">
        <v>0</v>
      </c>
      <c r="Q147" s="440">
        <f t="shared" si="37"/>
        <v>333.33333333333337</v>
      </c>
      <c r="R147" s="440">
        <f t="shared" si="37"/>
        <v>170</v>
      </c>
      <c r="S147" s="442">
        <f>O147/M147*100</f>
        <v>141.1764705882353</v>
      </c>
    </row>
    <row r="148" spans="1:19" ht="12.75">
      <c r="A148" s="490"/>
      <c r="B148" s="491"/>
      <c r="C148" s="491"/>
      <c r="D148" s="491"/>
      <c r="E148" s="491"/>
      <c r="F148" s="491"/>
      <c r="G148" s="491"/>
      <c r="H148" s="29">
        <v>3631</v>
      </c>
      <c r="I148" s="19" t="s">
        <v>140</v>
      </c>
      <c r="J148" s="20">
        <v>0</v>
      </c>
      <c r="K148" s="20">
        <v>5000</v>
      </c>
      <c r="L148" s="20">
        <v>40000</v>
      </c>
      <c r="M148" s="20">
        <f>Posebni!F90+Posebni!F244</f>
        <v>5000</v>
      </c>
      <c r="N148" s="20">
        <f>Posebni!G90+Posebni!G244</f>
        <v>50000</v>
      </c>
      <c r="O148" s="20">
        <f>Posebni!H90+Posebni!H244</f>
        <v>55000</v>
      </c>
      <c r="P148" s="67">
        <v>0</v>
      </c>
      <c r="Q148" s="68">
        <f t="shared" si="37"/>
        <v>800</v>
      </c>
      <c r="R148" s="68">
        <f t="shared" si="37"/>
        <v>12.5</v>
      </c>
      <c r="S148" s="70"/>
    </row>
    <row r="149" spans="1:19" ht="12.75">
      <c r="A149" s="490"/>
      <c r="B149" s="491"/>
      <c r="C149" s="491"/>
      <c r="D149" s="491"/>
      <c r="E149" s="491"/>
      <c r="F149" s="491"/>
      <c r="G149" s="491"/>
      <c r="H149" s="29">
        <v>3632</v>
      </c>
      <c r="I149" s="19" t="s">
        <v>139</v>
      </c>
      <c r="J149" s="20">
        <v>0</v>
      </c>
      <c r="K149" s="20">
        <v>10000</v>
      </c>
      <c r="L149" s="20">
        <v>10000</v>
      </c>
      <c r="M149" s="20">
        <f>Posebni!F194+Posebni!F306</f>
        <v>80000</v>
      </c>
      <c r="N149" s="20">
        <f>Posebni!G194+Posebni!G306</f>
        <v>-15000</v>
      </c>
      <c r="O149" s="20">
        <f>Posebni!H194+Posebni!H306</f>
        <v>65000</v>
      </c>
      <c r="P149" s="67">
        <v>0</v>
      </c>
      <c r="Q149" s="68">
        <f t="shared" si="37"/>
        <v>100</v>
      </c>
      <c r="R149" s="68">
        <f t="shared" si="37"/>
        <v>800</v>
      </c>
      <c r="S149" s="70"/>
    </row>
    <row r="150" spans="1:19" s="118" customFormat="1" ht="21">
      <c r="A150" s="517"/>
      <c r="B150" s="518"/>
      <c r="C150" s="518"/>
      <c r="D150" s="518"/>
      <c r="E150" s="518"/>
      <c r="F150" s="518"/>
      <c r="G150" s="518"/>
      <c r="H150" s="119">
        <v>37</v>
      </c>
      <c r="I150" s="120" t="s">
        <v>142</v>
      </c>
      <c r="J150" s="121">
        <f aca="true" t="shared" si="44" ref="J150:O150">SUM(J151)</f>
        <v>422126</v>
      </c>
      <c r="K150" s="121">
        <f t="shared" si="44"/>
        <v>340000</v>
      </c>
      <c r="L150" s="121">
        <f t="shared" si="44"/>
        <v>453000</v>
      </c>
      <c r="M150" s="121">
        <f t="shared" si="44"/>
        <v>916000</v>
      </c>
      <c r="N150" s="121">
        <f t="shared" si="44"/>
        <v>15000</v>
      </c>
      <c r="O150" s="121">
        <f t="shared" si="44"/>
        <v>931000</v>
      </c>
      <c r="P150" s="114">
        <f t="shared" si="37"/>
        <v>80.54467149618834</v>
      </c>
      <c r="Q150" s="115">
        <f t="shared" si="37"/>
        <v>133.23529411764704</v>
      </c>
      <c r="R150" s="115">
        <f t="shared" si="37"/>
        <v>202.2075055187638</v>
      </c>
      <c r="S150" s="117">
        <f>O150/M150*100</f>
        <v>101.63755458515284</v>
      </c>
    </row>
    <row r="151" spans="1:19" s="443" customFormat="1" ht="12.75">
      <c r="A151" s="511" t="s">
        <v>379</v>
      </c>
      <c r="B151" s="512"/>
      <c r="C151" s="512"/>
      <c r="D151" s="512"/>
      <c r="E151" s="512"/>
      <c r="F151" s="512"/>
      <c r="G151" s="512"/>
      <c r="H151" s="436">
        <v>372</v>
      </c>
      <c r="I151" s="437" t="s">
        <v>161</v>
      </c>
      <c r="J151" s="438">
        <f aca="true" t="shared" si="45" ref="J151:R151">SUM(J152:J153)</f>
        <v>422126</v>
      </c>
      <c r="K151" s="438">
        <f t="shared" si="45"/>
        <v>340000</v>
      </c>
      <c r="L151" s="438">
        <f t="shared" si="45"/>
        <v>453000</v>
      </c>
      <c r="M151" s="438">
        <f t="shared" si="45"/>
        <v>916000</v>
      </c>
      <c r="N151" s="438">
        <f t="shared" si="45"/>
        <v>15000</v>
      </c>
      <c r="O151" s="438">
        <f t="shared" si="45"/>
        <v>931000</v>
      </c>
      <c r="P151" s="438">
        <f t="shared" si="45"/>
        <v>118.84763807080489</v>
      </c>
      <c r="Q151" s="438">
        <f t="shared" si="45"/>
        <v>155.625</v>
      </c>
      <c r="R151" s="438">
        <f t="shared" si="45"/>
        <v>14640</v>
      </c>
      <c r="S151" s="442">
        <f>O151/M151*100</f>
        <v>101.63755458515284</v>
      </c>
    </row>
    <row r="152" spans="1:19" ht="12.75">
      <c r="A152" s="490"/>
      <c r="B152" s="491"/>
      <c r="C152" s="491"/>
      <c r="D152" s="491"/>
      <c r="E152" s="491"/>
      <c r="F152" s="491"/>
      <c r="G152" s="491"/>
      <c r="H152" s="29">
        <v>3721</v>
      </c>
      <c r="I152" s="19" t="s">
        <v>79</v>
      </c>
      <c r="J152" s="20">
        <v>347075</v>
      </c>
      <c r="K152" s="20">
        <v>320000</v>
      </c>
      <c r="L152" s="20">
        <v>450000</v>
      </c>
      <c r="M152" s="20">
        <f>Posebni!F158+Posebni!F159+Posebni!F160+Posebni!F161+Posebni!F162</f>
        <v>480000</v>
      </c>
      <c r="N152" s="20">
        <f>Posebni!G158+Posebni!G159+Posebni!G160+Posebni!G161+Posebni!G162</f>
        <v>0</v>
      </c>
      <c r="O152" s="20">
        <f>Posebni!H158+Posebni!H159+Posebni!H160+Posebni!H161+Posebni!H162</f>
        <v>480000</v>
      </c>
      <c r="P152" s="67">
        <f t="shared" si="37"/>
        <v>92.19909241518404</v>
      </c>
      <c r="Q152" s="68">
        <f t="shared" si="37"/>
        <v>140.625</v>
      </c>
      <c r="R152" s="68">
        <f t="shared" si="37"/>
        <v>106.66666666666667</v>
      </c>
      <c r="S152" s="70"/>
    </row>
    <row r="153" spans="1:19" ht="12.75">
      <c r="A153" s="490"/>
      <c r="B153" s="491"/>
      <c r="C153" s="491"/>
      <c r="D153" s="491"/>
      <c r="E153" s="491"/>
      <c r="F153" s="491"/>
      <c r="G153" s="491"/>
      <c r="H153" s="29">
        <v>3722</v>
      </c>
      <c r="I153" s="19" t="s">
        <v>80</v>
      </c>
      <c r="J153" s="20">
        <v>75051</v>
      </c>
      <c r="K153" s="20">
        <v>20000</v>
      </c>
      <c r="L153" s="20">
        <v>3000</v>
      </c>
      <c r="M153" s="20">
        <f>Posebni!F163+Posebni!F164+Posebni!F165+Posebni!F166+Posebni!F167+Posebni!F168+Posebni!F180</f>
        <v>436000</v>
      </c>
      <c r="N153" s="20">
        <f>Posebni!G163+Posebni!G164+Posebni!G165+Posebni!G166+Posebni!G167+Posebni!G168+Posebni!G180</f>
        <v>15000</v>
      </c>
      <c r="O153" s="20">
        <f>Posebni!H163+Posebni!H164+Posebni!H165+Posebni!H166+Posebni!H167+Posebni!H168+Posebni!H180</f>
        <v>451000</v>
      </c>
      <c r="P153" s="67">
        <f t="shared" si="37"/>
        <v>26.648545655620843</v>
      </c>
      <c r="Q153" s="68">
        <f t="shared" si="37"/>
        <v>15</v>
      </c>
      <c r="R153" s="68">
        <f t="shared" si="37"/>
        <v>14533.333333333334</v>
      </c>
      <c r="S153" s="70"/>
    </row>
    <row r="154" spans="1:19" s="118" customFormat="1" ht="12.75">
      <c r="A154" s="517"/>
      <c r="B154" s="518"/>
      <c r="C154" s="518"/>
      <c r="D154" s="518"/>
      <c r="E154" s="518"/>
      <c r="F154" s="518"/>
      <c r="G154" s="518"/>
      <c r="H154" s="119">
        <v>38</v>
      </c>
      <c r="I154" s="120" t="s">
        <v>130</v>
      </c>
      <c r="J154" s="121" t="e">
        <f aca="true" t="shared" si="46" ref="J154:O154">SUM(J155+J158+J160+J162+J165+J167)</f>
        <v>#REF!</v>
      </c>
      <c r="K154" s="121" t="e">
        <f t="shared" si="46"/>
        <v>#REF!</v>
      </c>
      <c r="L154" s="121" t="e">
        <f t="shared" si="46"/>
        <v>#REF!</v>
      </c>
      <c r="M154" s="121">
        <f t="shared" si="46"/>
        <v>1324000</v>
      </c>
      <c r="N154" s="121">
        <f t="shared" si="46"/>
        <v>-322000</v>
      </c>
      <c r="O154" s="121">
        <f t="shared" si="46"/>
        <v>1002000</v>
      </c>
      <c r="P154" s="114" t="e">
        <f t="shared" si="37"/>
        <v>#REF!</v>
      </c>
      <c r="Q154" s="115" t="e">
        <f t="shared" si="37"/>
        <v>#REF!</v>
      </c>
      <c r="R154" s="115" t="e">
        <f t="shared" si="37"/>
        <v>#REF!</v>
      </c>
      <c r="S154" s="117">
        <f>O154/M154*100</f>
        <v>75.67975830815709</v>
      </c>
    </row>
    <row r="155" spans="1:19" s="443" customFormat="1" ht="12.75">
      <c r="A155" s="511" t="s">
        <v>379</v>
      </c>
      <c r="B155" s="512"/>
      <c r="C155" s="512"/>
      <c r="D155" s="512"/>
      <c r="E155" s="512"/>
      <c r="F155" s="512"/>
      <c r="G155" s="512"/>
      <c r="H155" s="436">
        <v>381</v>
      </c>
      <c r="I155" s="437" t="s">
        <v>38</v>
      </c>
      <c r="J155" s="438" t="e">
        <f aca="true" t="shared" si="47" ref="J155:O155">SUM(J156+J157)</f>
        <v>#REF!</v>
      </c>
      <c r="K155" s="438" t="e">
        <f t="shared" si="47"/>
        <v>#REF!</v>
      </c>
      <c r="L155" s="438" t="e">
        <f t="shared" si="47"/>
        <v>#REF!</v>
      </c>
      <c r="M155" s="438">
        <f t="shared" si="47"/>
        <v>899000</v>
      </c>
      <c r="N155" s="438">
        <f t="shared" si="47"/>
        <v>-22000</v>
      </c>
      <c r="O155" s="438">
        <f t="shared" si="47"/>
        <v>877000</v>
      </c>
      <c r="P155" s="439" t="e">
        <f t="shared" si="37"/>
        <v>#REF!</v>
      </c>
      <c r="Q155" s="440" t="e">
        <f t="shared" si="37"/>
        <v>#REF!</v>
      </c>
      <c r="R155" s="440" t="e">
        <f t="shared" si="37"/>
        <v>#REF!</v>
      </c>
      <c r="S155" s="442">
        <f>O155/M155*100</f>
        <v>97.55283648498332</v>
      </c>
    </row>
    <row r="156" spans="1:19" s="463" customFormat="1" ht="12.75">
      <c r="A156" s="511"/>
      <c r="B156" s="512"/>
      <c r="C156" s="512"/>
      <c r="D156" s="512"/>
      <c r="E156" s="512"/>
      <c r="F156" s="512"/>
      <c r="G156" s="512"/>
      <c r="H156" s="461">
        <v>3811</v>
      </c>
      <c r="I156" s="80" t="s">
        <v>82</v>
      </c>
      <c r="J156" s="462" t="e">
        <f>SUM(#REF!)</f>
        <v>#REF!</v>
      </c>
      <c r="K156" s="462" t="e">
        <f>SUM(#REF!)</f>
        <v>#REF!</v>
      </c>
      <c r="L156" s="462" t="e">
        <f>SUM(#REF!)</f>
        <v>#REF!</v>
      </c>
      <c r="M156" s="462">
        <f>Posebni!F114+Posebni!F142+Posebni!F150+Posebni!F174+Posebni!F211+Posebni!F223+Posebni!F251+Posebni!F258+Posebni!F275+Posebni!F284+Posebni!F290</f>
        <v>874000</v>
      </c>
      <c r="N156" s="462">
        <f>Posebni!G114+Posebni!G142+Posebni!G150+Posebni!G174+Posebni!G211+Posebni!G223+Posebni!G251+Posebni!G258+Posebni!G275+Posebni!G284+Posebni!G290</f>
        <v>-22000</v>
      </c>
      <c r="O156" s="462">
        <f>Posebni!H114+Posebni!H142+Posebni!H150+Posebni!H174+Posebni!H211+Posebni!H223+Posebni!H251+Posebni!H258+Posebni!H275+Posebni!H284+Posebni!H290</f>
        <v>852000</v>
      </c>
      <c r="P156" s="439" t="e">
        <f t="shared" si="37"/>
        <v>#REF!</v>
      </c>
      <c r="Q156" s="440" t="e">
        <f t="shared" si="37"/>
        <v>#REF!</v>
      </c>
      <c r="R156" s="440" t="e">
        <f t="shared" si="37"/>
        <v>#REF!</v>
      </c>
      <c r="S156" s="442"/>
    </row>
    <row r="157" spans="1:19" s="463" customFormat="1" ht="12.75">
      <c r="A157" s="511"/>
      <c r="B157" s="512"/>
      <c r="C157" s="512"/>
      <c r="D157" s="512"/>
      <c r="E157" s="512"/>
      <c r="F157" s="512"/>
      <c r="G157" s="512"/>
      <c r="H157" s="461">
        <v>3812</v>
      </c>
      <c r="I157" s="80" t="s">
        <v>87</v>
      </c>
      <c r="J157" s="462">
        <v>4698</v>
      </c>
      <c r="K157" s="462">
        <v>5000</v>
      </c>
      <c r="L157" s="462">
        <v>5000</v>
      </c>
      <c r="M157" s="462">
        <f>Posebni!F143</f>
        <v>25000</v>
      </c>
      <c r="N157" s="462">
        <f>Posebni!G143</f>
        <v>0</v>
      </c>
      <c r="O157" s="462">
        <f>Posebni!H143</f>
        <v>25000</v>
      </c>
      <c r="P157" s="439">
        <f t="shared" si="37"/>
        <v>106.42826734780758</v>
      </c>
      <c r="Q157" s="440">
        <f t="shared" si="37"/>
        <v>100</v>
      </c>
      <c r="R157" s="440">
        <f t="shared" si="37"/>
        <v>500</v>
      </c>
      <c r="S157" s="442"/>
    </row>
    <row r="158" spans="1:19" s="443" customFormat="1" ht="12.75">
      <c r="A158" s="511" t="s">
        <v>379</v>
      </c>
      <c r="B158" s="512"/>
      <c r="C158" s="512"/>
      <c r="D158" s="512"/>
      <c r="E158" s="512"/>
      <c r="F158" s="512"/>
      <c r="G158" s="512"/>
      <c r="H158" s="436">
        <v>382</v>
      </c>
      <c r="I158" s="437" t="s">
        <v>39</v>
      </c>
      <c r="J158" s="438">
        <f aca="true" t="shared" si="48" ref="J158:O158">SUM(J159:J159)</f>
        <v>65000</v>
      </c>
      <c r="K158" s="438">
        <f t="shared" si="48"/>
        <v>100000</v>
      </c>
      <c r="L158" s="438">
        <f t="shared" si="48"/>
        <v>116000</v>
      </c>
      <c r="M158" s="438">
        <f t="shared" si="48"/>
        <v>50000</v>
      </c>
      <c r="N158" s="438">
        <f t="shared" si="48"/>
        <v>0</v>
      </c>
      <c r="O158" s="438">
        <f t="shared" si="48"/>
        <v>50000</v>
      </c>
      <c r="P158" s="439">
        <f t="shared" si="37"/>
        <v>153.84615384615387</v>
      </c>
      <c r="Q158" s="440">
        <f t="shared" si="37"/>
        <v>115.99999999999999</v>
      </c>
      <c r="R158" s="440">
        <f t="shared" si="37"/>
        <v>43.103448275862064</v>
      </c>
      <c r="S158" s="442">
        <f>O158/M158*100</f>
        <v>100</v>
      </c>
    </row>
    <row r="159" spans="1:19" s="447" customFormat="1" ht="12.75">
      <c r="A159" s="511"/>
      <c r="B159" s="512"/>
      <c r="C159" s="512"/>
      <c r="D159" s="512"/>
      <c r="E159" s="512"/>
      <c r="F159" s="512"/>
      <c r="G159" s="512"/>
      <c r="H159" s="444">
        <v>3821</v>
      </c>
      <c r="I159" s="454" t="s">
        <v>88</v>
      </c>
      <c r="J159" s="446">
        <v>65000</v>
      </c>
      <c r="K159" s="446">
        <v>100000</v>
      </c>
      <c r="L159" s="446">
        <v>116000</v>
      </c>
      <c r="M159" s="446">
        <f>Posebni!F277</f>
        <v>50000</v>
      </c>
      <c r="N159" s="446">
        <f>Posebni!G277</f>
        <v>0</v>
      </c>
      <c r="O159" s="446">
        <f>Posebni!H277</f>
        <v>50000</v>
      </c>
      <c r="P159" s="439">
        <f t="shared" si="37"/>
        <v>153.84615384615387</v>
      </c>
      <c r="Q159" s="440">
        <f t="shared" si="37"/>
        <v>115.99999999999999</v>
      </c>
      <c r="R159" s="440">
        <f t="shared" si="37"/>
        <v>43.103448275862064</v>
      </c>
      <c r="S159" s="442"/>
    </row>
    <row r="160" spans="1:19" s="443" customFormat="1" ht="12.75">
      <c r="A160" s="511" t="s">
        <v>379</v>
      </c>
      <c r="B160" s="512"/>
      <c r="C160" s="512"/>
      <c r="D160" s="512"/>
      <c r="E160" s="512" t="s">
        <v>383</v>
      </c>
      <c r="F160" s="512"/>
      <c r="G160" s="512"/>
      <c r="H160" s="436">
        <v>383</v>
      </c>
      <c r="I160" s="437" t="s">
        <v>90</v>
      </c>
      <c r="J160" s="438">
        <f aca="true" t="shared" si="49" ref="J160:O160">SUM(J161)</f>
        <v>0</v>
      </c>
      <c r="K160" s="438">
        <f t="shared" si="49"/>
        <v>10000</v>
      </c>
      <c r="L160" s="438">
        <f t="shared" si="49"/>
        <v>121000</v>
      </c>
      <c r="M160" s="438">
        <f t="shared" si="49"/>
        <v>25000</v>
      </c>
      <c r="N160" s="438">
        <f t="shared" si="49"/>
        <v>0</v>
      </c>
      <c r="O160" s="438">
        <f t="shared" si="49"/>
        <v>25000</v>
      </c>
      <c r="P160" s="439">
        <v>0</v>
      </c>
      <c r="Q160" s="440">
        <f t="shared" si="37"/>
        <v>1210</v>
      </c>
      <c r="R160" s="440">
        <f t="shared" si="37"/>
        <v>20.66115702479339</v>
      </c>
      <c r="S160" s="442">
        <f>O160/M160*100</f>
        <v>100</v>
      </c>
    </row>
    <row r="161" spans="1:19" s="447" customFormat="1" ht="12.75">
      <c r="A161" s="511"/>
      <c r="B161" s="512"/>
      <c r="C161" s="512"/>
      <c r="D161" s="512"/>
      <c r="E161" s="512"/>
      <c r="F161" s="512"/>
      <c r="G161" s="512"/>
      <c r="H161" s="444">
        <v>3831</v>
      </c>
      <c r="I161" s="454" t="s">
        <v>91</v>
      </c>
      <c r="J161" s="446">
        <v>0</v>
      </c>
      <c r="K161" s="446">
        <v>10000</v>
      </c>
      <c r="L161" s="446">
        <v>121000</v>
      </c>
      <c r="M161" s="446">
        <f>Posebni!F84</f>
        <v>25000</v>
      </c>
      <c r="N161" s="446">
        <f>Posebni!G84</f>
        <v>0</v>
      </c>
      <c r="O161" s="446">
        <f>Posebni!H84</f>
        <v>25000</v>
      </c>
      <c r="P161" s="439">
        <v>0</v>
      </c>
      <c r="Q161" s="440">
        <f t="shared" si="37"/>
        <v>1210</v>
      </c>
      <c r="R161" s="440">
        <f t="shared" si="37"/>
        <v>20.66115702479339</v>
      </c>
      <c r="S161" s="442"/>
    </row>
    <row r="162" spans="1:19" s="443" customFormat="1" ht="12.75">
      <c r="A162" s="515"/>
      <c r="B162" s="516"/>
      <c r="C162" s="516"/>
      <c r="D162" s="516"/>
      <c r="E162" s="516"/>
      <c r="F162" s="516"/>
      <c r="G162" s="516"/>
      <c r="H162" s="455">
        <v>384</v>
      </c>
      <c r="I162" s="456" t="s">
        <v>92</v>
      </c>
      <c r="J162" s="457">
        <f aca="true" t="shared" si="50" ref="J162:O162">SUM(J163:J164)</f>
        <v>0</v>
      </c>
      <c r="K162" s="457">
        <f t="shared" si="50"/>
        <v>0</v>
      </c>
      <c r="L162" s="457">
        <f t="shared" si="50"/>
        <v>0</v>
      </c>
      <c r="M162" s="457">
        <f t="shared" si="50"/>
        <v>0</v>
      </c>
      <c r="N162" s="457">
        <f t="shared" si="50"/>
        <v>0</v>
      </c>
      <c r="O162" s="457">
        <f t="shared" si="50"/>
        <v>0</v>
      </c>
      <c r="P162" s="439">
        <v>0</v>
      </c>
      <c r="Q162" s="440">
        <v>0</v>
      </c>
      <c r="R162" s="440">
        <v>0</v>
      </c>
      <c r="S162" s="442">
        <v>0</v>
      </c>
    </row>
    <row r="163" spans="1:19" s="447" customFormat="1" ht="12.75">
      <c r="A163" s="511"/>
      <c r="B163" s="512"/>
      <c r="C163" s="512"/>
      <c r="D163" s="512"/>
      <c r="E163" s="512"/>
      <c r="F163" s="512"/>
      <c r="G163" s="512"/>
      <c r="H163" s="444">
        <v>3841</v>
      </c>
      <c r="I163" s="454" t="s">
        <v>93</v>
      </c>
      <c r="J163" s="446">
        <v>0</v>
      </c>
      <c r="K163" s="446">
        <v>0</v>
      </c>
      <c r="L163" s="446">
        <v>0</v>
      </c>
      <c r="M163" s="446">
        <v>0</v>
      </c>
      <c r="N163" s="446">
        <v>0</v>
      </c>
      <c r="O163" s="446">
        <v>0</v>
      </c>
      <c r="P163" s="439">
        <v>0</v>
      </c>
      <c r="Q163" s="440">
        <v>0</v>
      </c>
      <c r="R163" s="440">
        <v>0</v>
      </c>
      <c r="S163" s="442"/>
    </row>
    <row r="164" spans="1:19" s="447" customFormat="1" ht="12.75">
      <c r="A164" s="511"/>
      <c r="B164" s="512"/>
      <c r="C164" s="512"/>
      <c r="D164" s="512"/>
      <c r="E164" s="512"/>
      <c r="F164" s="512"/>
      <c r="G164" s="512"/>
      <c r="H164" s="444">
        <v>3842</v>
      </c>
      <c r="I164" s="454" t="s">
        <v>94</v>
      </c>
      <c r="J164" s="446">
        <v>0</v>
      </c>
      <c r="K164" s="446">
        <v>0</v>
      </c>
      <c r="L164" s="446">
        <v>0</v>
      </c>
      <c r="M164" s="446">
        <v>0</v>
      </c>
      <c r="N164" s="446">
        <v>0</v>
      </c>
      <c r="O164" s="446">
        <v>0</v>
      </c>
      <c r="P164" s="439">
        <v>0</v>
      </c>
      <c r="Q164" s="440">
        <v>0</v>
      </c>
      <c r="R164" s="440">
        <v>0</v>
      </c>
      <c r="S164" s="442"/>
    </row>
    <row r="165" spans="1:19" s="443" customFormat="1" ht="12.75">
      <c r="A165" s="511"/>
      <c r="B165" s="512"/>
      <c r="C165" s="512"/>
      <c r="D165" s="512"/>
      <c r="E165" s="512"/>
      <c r="F165" s="512"/>
      <c r="G165" s="512"/>
      <c r="H165" s="436">
        <v>385</v>
      </c>
      <c r="I165" s="437" t="s">
        <v>95</v>
      </c>
      <c r="J165" s="438">
        <f aca="true" t="shared" si="51" ref="J165:O165">SUM(J166)</f>
        <v>0</v>
      </c>
      <c r="K165" s="438">
        <f t="shared" si="51"/>
        <v>10000</v>
      </c>
      <c r="L165" s="438">
        <f t="shared" si="51"/>
        <v>10000</v>
      </c>
      <c r="M165" s="438">
        <f t="shared" si="51"/>
        <v>0</v>
      </c>
      <c r="N165" s="438">
        <f t="shared" si="51"/>
        <v>0</v>
      </c>
      <c r="O165" s="438">
        <f t="shared" si="51"/>
        <v>0</v>
      </c>
      <c r="P165" s="439">
        <v>0</v>
      </c>
      <c r="Q165" s="440">
        <f t="shared" si="37"/>
        <v>100</v>
      </c>
      <c r="R165" s="440">
        <f t="shared" si="37"/>
        <v>0</v>
      </c>
      <c r="S165" s="442">
        <v>0</v>
      </c>
    </row>
    <row r="166" spans="1:19" s="447" customFormat="1" ht="12.75">
      <c r="A166" s="511"/>
      <c r="B166" s="512"/>
      <c r="C166" s="512"/>
      <c r="D166" s="512"/>
      <c r="E166" s="512"/>
      <c r="F166" s="512"/>
      <c r="G166" s="512"/>
      <c r="H166" s="444">
        <v>3851</v>
      </c>
      <c r="I166" s="454" t="s">
        <v>162</v>
      </c>
      <c r="J166" s="446">
        <v>0</v>
      </c>
      <c r="K166" s="446">
        <v>10000</v>
      </c>
      <c r="L166" s="446">
        <v>10000</v>
      </c>
      <c r="M166" s="446">
        <v>0</v>
      </c>
      <c r="N166" s="446">
        <v>0</v>
      </c>
      <c r="O166" s="446">
        <v>0</v>
      </c>
      <c r="P166" s="439">
        <v>0</v>
      </c>
      <c r="Q166" s="440">
        <f t="shared" si="37"/>
        <v>100</v>
      </c>
      <c r="R166" s="440">
        <f t="shared" si="37"/>
        <v>0</v>
      </c>
      <c r="S166" s="442"/>
    </row>
    <row r="167" spans="1:19" s="447" customFormat="1" ht="12.75">
      <c r="A167" s="511"/>
      <c r="B167" s="512"/>
      <c r="C167" s="512"/>
      <c r="D167" s="512" t="s">
        <v>382</v>
      </c>
      <c r="E167" s="512"/>
      <c r="F167" s="512"/>
      <c r="G167" s="512"/>
      <c r="H167" s="458">
        <v>386</v>
      </c>
      <c r="I167" s="79" t="s">
        <v>129</v>
      </c>
      <c r="J167" s="438">
        <f aca="true" t="shared" si="52" ref="J167:O167">SUM(J168)</f>
        <v>0</v>
      </c>
      <c r="K167" s="438">
        <f t="shared" si="52"/>
        <v>10000</v>
      </c>
      <c r="L167" s="438">
        <f t="shared" si="52"/>
        <v>50000</v>
      </c>
      <c r="M167" s="438">
        <f t="shared" si="52"/>
        <v>350000</v>
      </c>
      <c r="N167" s="438">
        <f t="shared" si="52"/>
        <v>-300000</v>
      </c>
      <c r="O167" s="438">
        <f t="shared" si="52"/>
        <v>50000</v>
      </c>
      <c r="P167" s="439">
        <v>0</v>
      </c>
      <c r="Q167" s="440">
        <f t="shared" si="37"/>
        <v>500</v>
      </c>
      <c r="R167" s="440">
        <f t="shared" si="37"/>
        <v>700</v>
      </c>
      <c r="S167" s="442">
        <f>O167/M167*100</f>
        <v>14.285714285714285</v>
      </c>
    </row>
    <row r="168" spans="1:19" ht="12.75">
      <c r="A168" s="490"/>
      <c r="B168" s="491"/>
      <c r="C168" s="491"/>
      <c r="D168" s="491"/>
      <c r="E168" s="491"/>
      <c r="F168" s="491"/>
      <c r="G168" s="491"/>
      <c r="H168" s="29">
        <v>3861</v>
      </c>
      <c r="I168" s="19" t="s">
        <v>742</v>
      </c>
      <c r="J168" s="20">
        <v>0</v>
      </c>
      <c r="K168" s="20">
        <v>10000</v>
      </c>
      <c r="L168" s="20">
        <v>50000</v>
      </c>
      <c r="M168" s="20">
        <f>Posebni!F412+Posebni!F413</f>
        <v>350000</v>
      </c>
      <c r="N168" s="20">
        <f>Posebni!G412+Posebni!G413</f>
        <v>-300000</v>
      </c>
      <c r="O168" s="20">
        <f>Posebni!H412+Posebni!H413</f>
        <v>50000</v>
      </c>
      <c r="P168" s="67">
        <v>0</v>
      </c>
      <c r="Q168" s="68">
        <f t="shared" si="37"/>
        <v>500</v>
      </c>
      <c r="R168" s="68">
        <f t="shared" si="37"/>
        <v>700</v>
      </c>
      <c r="S168" s="682"/>
    </row>
    <row r="169" spans="1:19" s="90" customFormat="1" ht="13.5" thickBot="1">
      <c r="A169" s="519"/>
      <c r="B169" s="520"/>
      <c r="C169" s="520"/>
      <c r="D169" s="520"/>
      <c r="E169" s="520"/>
      <c r="F169" s="520"/>
      <c r="G169" s="520"/>
      <c r="H169" s="91">
        <v>4</v>
      </c>
      <c r="I169" s="92" t="s">
        <v>4</v>
      </c>
      <c r="J169" s="93" t="e">
        <f aca="true" t="shared" si="53" ref="J169:O169">SUM(J170+J173+J188)</f>
        <v>#REF!</v>
      </c>
      <c r="K169" s="93" t="e">
        <f t="shared" si="53"/>
        <v>#REF!</v>
      </c>
      <c r="L169" s="93" t="e">
        <f t="shared" si="53"/>
        <v>#REF!</v>
      </c>
      <c r="M169" s="93">
        <f t="shared" si="53"/>
        <v>9145000</v>
      </c>
      <c r="N169" s="93">
        <f t="shared" si="53"/>
        <v>957000</v>
      </c>
      <c r="O169" s="93">
        <f t="shared" si="53"/>
        <v>10102000</v>
      </c>
      <c r="P169" s="94" t="e">
        <f t="shared" si="37"/>
        <v>#REF!</v>
      </c>
      <c r="Q169" s="95" t="e">
        <f t="shared" si="37"/>
        <v>#REF!</v>
      </c>
      <c r="R169" s="95" t="e">
        <f t="shared" si="37"/>
        <v>#REF!</v>
      </c>
      <c r="S169" s="105">
        <f>O169/M169*100</f>
        <v>110.46473482777475</v>
      </c>
    </row>
    <row r="170" spans="1:19" s="118" customFormat="1" ht="12.75">
      <c r="A170" s="509"/>
      <c r="B170" s="510"/>
      <c r="C170" s="510"/>
      <c r="D170" s="510"/>
      <c r="E170" s="510"/>
      <c r="F170" s="510"/>
      <c r="G170" s="510"/>
      <c r="H170" s="111">
        <v>41</v>
      </c>
      <c r="I170" s="122" t="s">
        <v>163</v>
      </c>
      <c r="J170" s="113">
        <f aca="true" t="shared" si="54" ref="J170:O171">SUM(J171)</f>
        <v>0</v>
      </c>
      <c r="K170" s="113">
        <f t="shared" si="54"/>
        <v>70000</v>
      </c>
      <c r="L170" s="113">
        <f t="shared" si="54"/>
        <v>0</v>
      </c>
      <c r="M170" s="113">
        <f t="shared" si="54"/>
        <v>130000</v>
      </c>
      <c r="N170" s="113">
        <f t="shared" si="54"/>
        <v>0</v>
      </c>
      <c r="O170" s="113">
        <f t="shared" si="54"/>
        <v>130000</v>
      </c>
      <c r="P170" s="113" t="e">
        <f>Posebni!#REF!</f>
        <v>#REF!</v>
      </c>
      <c r="Q170" s="113">
        <f>Posebni!I386</f>
        <v>100</v>
      </c>
      <c r="R170" s="113">
        <f>Posebni!J378</f>
        <v>0</v>
      </c>
      <c r="S170" s="117">
        <f>O170/M170*100</f>
        <v>100</v>
      </c>
    </row>
    <row r="171" spans="1:19" s="443" customFormat="1" ht="12.75">
      <c r="A171" s="511" t="s">
        <v>379</v>
      </c>
      <c r="B171" s="512"/>
      <c r="C171" s="512"/>
      <c r="D171" s="512"/>
      <c r="E171" s="512"/>
      <c r="F171" s="512" t="s">
        <v>384</v>
      </c>
      <c r="G171" s="512"/>
      <c r="H171" s="436">
        <v>411</v>
      </c>
      <c r="I171" s="437" t="s">
        <v>96</v>
      </c>
      <c r="J171" s="438">
        <f t="shared" si="54"/>
        <v>0</v>
      </c>
      <c r="K171" s="438">
        <f t="shared" si="54"/>
        <v>70000</v>
      </c>
      <c r="L171" s="438">
        <f t="shared" si="54"/>
        <v>0</v>
      </c>
      <c r="M171" s="438">
        <f t="shared" si="54"/>
        <v>130000</v>
      </c>
      <c r="N171" s="438">
        <f t="shared" si="54"/>
        <v>0</v>
      </c>
      <c r="O171" s="438">
        <f t="shared" si="54"/>
        <v>130000</v>
      </c>
      <c r="P171" s="439">
        <v>0</v>
      </c>
      <c r="Q171" s="440">
        <f t="shared" si="37"/>
        <v>0</v>
      </c>
      <c r="R171" s="440">
        <v>0</v>
      </c>
      <c r="S171" s="442">
        <f>O171/M171*100</f>
        <v>100</v>
      </c>
    </row>
    <row r="172" spans="1:19" ht="12.75">
      <c r="A172" s="490"/>
      <c r="B172" s="491"/>
      <c r="C172" s="491"/>
      <c r="D172" s="491"/>
      <c r="E172" s="491"/>
      <c r="F172" s="491"/>
      <c r="G172" s="491"/>
      <c r="H172" s="29">
        <v>4111</v>
      </c>
      <c r="I172" s="19" t="s">
        <v>41</v>
      </c>
      <c r="J172" s="20">
        <v>0</v>
      </c>
      <c r="K172" s="20">
        <v>70000</v>
      </c>
      <c r="L172" s="20">
        <v>0</v>
      </c>
      <c r="M172" s="20">
        <f>Posebni!F388</f>
        <v>130000</v>
      </c>
      <c r="N172" s="20">
        <f>Posebni!G388</f>
        <v>0</v>
      </c>
      <c r="O172" s="20">
        <f>Posebni!H388</f>
        <v>130000</v>
      </c>
      <c r="P172" s="67">
        <v>0</v>
      </c>
      <c r="Q172" s="68">
        <f t="shared" si="37"/>
        <v>0</v>
      </c>
      <c r="R172" s="68">
        <v>0</v>
      </c>
      <c r="S172" s="70"/>
    </row>
    <row r="173" spans="1:19" s="118" customFormat="1" ht="12.75">
      <c r="A173" s="517"/>
      <c r="B173" s="518"/>
      <c r="C173" s="518"/>
      <c r="D173" s="518"/>
      <c r="E173" s="518"/>
      <c r="F173" s="518"/>
      <c r="G173" s="518"/>
      <c r="H173" s="119">
        <v>42</v>
      </c>
      <c r="I173" s="123" t="s">
        <v>164</v>
      </c>
      <c r="J173" s="121" t="e">
        <f>SUM(J174+J178+#REF!+#REF!+J184)</f>
        <v>#REF!</v>
      </c>
      <c r="K173" s="121" t="e">
        <f>SUM(K174+K178+#REF!+K184)</f>
        <v>#REF!</v>
      </c>
      <c r="L173" s="121" t="e">
        <f>SUM(L174+L178+#REF!+L184)</f>
        <v>#REF!</v>
      </c>
      <c r="M173" s="121">
        <f>SUM(M174+M178+M184)</f>
        <v>8920000</v>
      </c>
      <c r="N173" s="121">
        <f>SUM(N174+N178+N184)</f>
        <v>922000</v>
      </c>
      <c r="O173" s="121">
        <f>SUM(O174+O178+O184)</f>
        <v>9842000</v>
      </c>
      <c r="P173" s="114" t="e">
        <f t="shared" si="37"/>
        <v>#REF!</v>
      </c>
      <c r="Q173" s="115" t="e">
        <f t="shared" si="37"/>
        <v>#REF!</v>
      </c>
      <c r="R173" s="115" t="e">
        <f t="shared" si="37"/>
        <v>#REF!</v>
      </c>
      <c r="S173" s="117">
        <f>O173/M173*100</f>
        <v>110.33632286995515</v>
      </c>
    </row>
    <row r="174" spans="1:19" s="443" customFormat="1" ht="12.75">
      <c r="A174" s="511" t="s">
        <v>379</v>
      </c>
      <c r="B174" s="512"/>
      <c r="C174" s="512" t="s">
        <v>381</v>
      </c>
      <c r="D174" s="512" t="s">
        <v>382</v>
      </c>
      <c r="E174" s="512"/>
      <c r="F174" s="512"/>
      <c r="G174" s="512"/>
      <c r="H174" s="436">
        <v>421</v>
      </c>
      <c r="I174" s="437" t="s">
        <v>98</v>
      </c>
      <c r="J174" s="438">
        <f aca="true" t="shared" si="55" ref="J174:O174">SUM(J175:J177)</f>
        <v>3570032</v>
      </c>
      <c r="K174" s="438">
        <f t="shared" si="55"/>
        <v>1450000</v>
      </c>
      <c r="L174" s="438">
        <f t="shared" si="55"/>
        <v>190000</v>
      </c>
      <c r="M174" s="438">
        <f t="shared" si="55"/>
        <v>8782000</v>
      </c>
      <c r="N174" s="438">
        <f t="shared" si="55"/>
        <v>882000</v>
      </c>
      <c r="O174" s="438">
        <f t="shared" si="55"/>
        <v>9664000</v>
      </c>
      <c r="P174" s="439">
        <f t="shared" si="37"/>
        <v>40.61588243466725</v>
      </c>
      <c r="Q174" s="440">
        <f t="shared" si="37"/>
        <v>13.10344827586207</v>
      </c>
      <c r="R174" s="440">
        <f t="shared" si="37"/>
        <v>4622.105263157895</v>
      </c>
      <c r="S174" s="442">
        <f>O174/M174*100</f>
        <v>110.04327032566614</v>
      </c>
    </row>
    <row r="175" spans="1:19" s="447" customFormat="1" ht="12.75">
      <c r="A175" s="511"/>
      <c r="B175" s="512"/>
      <c r="C175" s="512"/>
      <c r="D175" s="512"/>
      <c r="E175" s="512"/>
      <c r="F175" s="512"/>
      <c r="G175" s="512"/>
      <c r="H175" s="444">
        <v>4212</v>
      </c>
      <c r="I175" s="454" t="s">
        <v>99</v>
      </c>
      <c r="J175" s="446">
        <v>700190</v>
      </c>
      <c r="K175" s="446">
        <v>350000</v>
      </c>
      <c r="L175" s="446">
        <v>70000</v>
      </c>
      <c r="M175" s="446">
        <f>Posebni!F443+Posebni!F501+Posebni!F507</f>
        <v>600000</v>
      </c>
      <c r="N175" s="446">
        <f>Posebni!G443+Posebni!G501+Posebni!G507</f>
        <v>135000</v>
      </c>
      <c r="O175" s="446">
        <f>Posebni!H443+Posebni!H501+Posebni!H507</f>
        <v>735000</v>
      </c>
      <c r="P175" s="439">
        <f t="shared" si="37"/>
        <v>49.98643225410246</v>
      </c>
      <c r="Q175" s="440">
        <f t="shared" si="37"/>
        <v>20</v>
      </c>
      <c r="R175" s="440">
        <f t="shared" si="37"/>
        <v>857.1428571428571</v>
      </c>
      <c r="S175" s="442"/>
    </row>
    <row r="176" spans="1:19" s="447" customFormat="1" ht="12.75">
      <c r="A176" s="511"/>
      <c r="B176" s="512"/>
      <c r="C176" s="512"/>
      <c r="D176" s="512"/>
      <c r="E176" s="512"/>
      <c r="F176" s="512"/>
      <c r="G176" s="512"/>
      <c r="H176" s="444">
        <v>4213</v>
      </c>
      <c r="I176" s="454" t="s">
        <v>143</v>
      </c>
      <c r="J176" s="446">
        <v>2869842</v>
      </c>
      <c r="K176" s="446">
        <v>100000</v>
      </c>
      <c r="L176" s="446">
        <v>100000</v>
      </c>
      <c r="M176" s="446">
        <f>Posebni!F400+Posebni!F401+Posebni!F402+Posebni!F403+Posebni!F404+Posebni!F405+Posebni!F406</f>
        <v>1490000</v>
      </c>
      <c r="N176" s="446">
        <f>Posebni!G400+Posebni!G401+Posebni!G402+Posebni!G403+Posebni!G404+Posebni!G405+Posebni!G406</f>
        <v>-370000</v>
      </c>
      <c r="O176" s="446">
        <f>Posebni!H400+Posebni!H401+Posebni!H402+Posebni!H403+Posebni!H404+Posebni!H405+Posebni!H406</f>
        <v>1120000</v>
      </c>
      <c r="P176" s="439">
        <f t="shared" si="37"/>
        <v>3.48451238778999</v>
      </c>
      <c r="Q176" s="440">
        <f t="shared" si="37"/>
        <v>100</v>
      </c>
      <c r="R176" s="440">
        <f t="shared" si="37"/>
        <v>1490</v>
      </c>
      <c r="S176" s="442"/>
    </row>
    <row r="177" spans="1:19" s="447" customFormat="1" ht="12.75">
      <c r="A177" s="511"/>
      <c r="B177" s="512"/>
      <c r="C177" s="512"/>
      <c r="D177" s="512"/>
      <c r="E177" s="512"/>
      <c r="F177" s="512"/>
      <c r="G177" s="512"/>
      <c r="H177" s="444">
        <v>4214</v>
      </c>
      <c r="I177" s="454" t="s">
        <v>121</v>
      </c>
      <c r="J177" s="446">
        <v>0</v>
      </c>
      <c r="K177" s="446">
        <v>1000000</v>
      </c>
      <c r="L177" s="446">
        <v>20000</v>
      </c>
      <c r="M177" s="446">
        <f>Posebni!F325+Posebni!F394+Posebni!F449+Posebni!F455+Posebni!F456+Posebni!F457+Posebni!F487+Posebni!F488+Posebni!F494+Posebni!F495+Posebni!F419+Posebni!F428+Posebni!F519</f>
        <v>6692000</v>
      </c>
      <c r="N177" s="446">
        <f>Posebni!G325+Posebni!G394+Posebni!G449+Posebni!G455+Posebni!G456+Posebni!G457+Posebni!G487+Posebni!G488+Posebni!G494+Posebni!G495+Posebni!G419+Posebni!G428+Posebni!G519</f>
        <v>1117000</v>
      </c>
      <c r="O177" s="446">
        <f>Posebni!H325+Posebni!H394+Posebni!H449+Posebni!H455+Posebni!H456+Posebni!H457+Posebni!H487+Posebni!H488+Posebni!H494+Posebni!H495+Posebni!H419+Posebni!H428+Posebni!H519</f>
        <v>7809000</v>
      </c>
      <c r="P177" s="446">
        <f>Posebni!I325+Posebni!I394+Posebni!I449+Posebni!I455+Posebni!I456+Posebni!I457+Posebni!I487+Posebni!I488+Posebni!I494+Posebni!I495+Posebni!I419+Posebni!I519</f>
        <v>1106.3333333333335</v>
      </c>
      <c r="Q177" s="446">
        <f>Posebni!J325+Posebni!J394+Posebni!J449+Posebni!J455+Posebni!J456+Posebni!J457+Posebni!J487+Posebni!J488+Posebni!J494+Posebni!J495+Posebni!J419+Posebni!J519</f>
        <v>0</v>
      </c>
      <c r="R177" s="446">
        <f>Posebni!K325+Posebni!K394+Posebni!K449+Posebni!K455+Posebni!K456+Posebni!K457+Posebni!K487+Posebni!K488+Posebni!K494+Posebni!K495+Posebni!K419+Posebni!K519</f>
        <v>0</v>
      </c>
      <c r="S177" s="442"/>
    </row>
    <row r="178" spans="1:19" s="443" customFormat="1" ht="12.75">
      <c r="A178" s="511" t="s">
        <v>379</v>
      </c>
      <c r="B178" s="512"/>
      <c r="C178" s="512"/>
      <c r="D178" s="512"/>
      <c r="E178" s="512"/>
      <c r="F178" s="512"/>
      <c r="G178" s="512"/>
      <c r="H178" s="436">
        <v>422</v>
      </c>
      <c r="I178" s="437" t="s">
        <v>100</v>
      </c>
      <c r="J178" s="438">
        <f aca="true" t="shared" si="56" ref="J178:O178">SUM(J179:J183)</f>
        <v>15009</v>
      </c>
      <c r="K178" s="438">
        <f t="shared" si="56"/>
        <v>62000</v>
      </c>
      <c r="L178" s="438">
        <f t="shared" si="56"/>
        <v>62000</v>
      </c>
      <c r="M178" s="438">
        <f t="shared" si="56"/>
        <v>128000</v>
      </c>
      <c r="N178" s="438">
        <f t="shared" si="56"/>
        <v>40000</v>
      </c>
      <c r="O178" s="438">
        <f t="shared" si="56"/>
        <v>168000</v>
      </c>
      <c r="P178" s="439">
        <f t="shared" si="37"/>
        <v>413.0854820441069</v>
      </c>
      <c r="Q178" s="440">
        <f t="shared" si="37"/>
        <v>100</v>
      </c>
      <c r="R178" s="440">
        <f t="shared" si="37"/>
        <v>206.4516129032258</v>
      </c>
      <c r="S178" s="442">
        <f>O178/M178*100</f>
        <v>131.25</v>
      </c>
    </row>
    <row r="179" spans="1:19" s="447" customFormat="1" ht="12.75">
      <c r="A179" s="511"/>
      <c r="B179" s="512"/>
      <c r="C179" s="512"/>
      <c r="D179" s="512"/>
      <c r="E179" s="512"/>
      <c r="F179" s="512"/>
      <c r="G179" s="512"/>
      <c r="H179" s="444">
        <v>4221</v>
      </c>
      <c r="I179" s="454" t="s">
        <v>168</v>
      </c>
      <c r="J179" s="446">
        <v>15009</v>
      </c>
      <c r="K179" s="446">
        <v>20000</v>
      </c>
      <c r="L179" s="446">
        <v>20000</v>
      </c>
      <c r="M179" s="446">
        <f>Posebni!F62+Posebni!F421</f>
        <v>20000</v>
      </c>
      <c r="N179" s="446">
        <f>Posebni!G62+Posebni!G421</f>
        <v>35000</v>
      </c>
      <c r="O179" s="446">
        <f>Posebni!H62+Posebni!H421</f>
        <v>55000</v>
      </c>
      <c r="P179" s="439">
        <f t="shared" si="37"/>
        <v>133.2533813045506</v>
      </c>
      <c r="Q179" s="440">
        <f t="shared" si="37"/>
        <v>100</v>
      </c>
      <c r="R179" s="440">
        <f t="shared" si="37"/>
        <v>100</v>
      </c>
      <c r="S179" s="442"/>
    </row>
    <row r="180" spans="1:19" s="447" customFormat="1" ht="12.75">
      <c r="A180" s="511"/>
      <c r="B180" s="512"/>
      <c r="C180" s="512"/>
      <c r="D180" s="512"/>
      <c r="E180" s="512"/>
      <c r="F180" s="512"/>
      <c r="G180" s="512"/>
      <c r="H180" s="444">
        <v>4222</v>
      </c>
      <c r="I180" s="454" t="s">
        <v>102</v>
      </c>
      <c r="J180" s="446">
        <v>0</v>
      </c>
      <c r="K180" s="446">
        <v>5000</v>
      </c>
      <c r="L180" s="446">
        <v>5000</v>
      </c>
      <c r="M180" s="446">
        <f>Posebni!F63</f>
        <v>5000</v>
      </c>
      <c r="N180" s="446">
        <f>Posebni!G63</f>
        <v>0</v>
      </c>
      <c r="O180" s="446">
        <f>Posebni!H63</f>
        <v>5000</v>
      </c>
      <c r="P180" s="439">
        <v>0</v>
      </c>
      <c r="Q180" s="440">
        <f t="shared" si="37"/>
        <v>100</v>
      </c>
      <c r="R180" s="440">
        <f t="shared" si="37"/>
        <v>100</v>
      </c>
      <c r="S180" s="442"/>
    </row>
    <row r="181" spans="1:19" s="447" customFormat="1" ht="12.75">
      <c r="A181" s="511"/>
      <c r="B181" s="512"/>
      <c r="C181" s="512"/>
      <c r="D181" s="512"/>
      <c r="E181" s="512"/>
      <c r="F181" s="512"/>
      <c r="G181" s="512"/>
      <c r="H181" s="444">
        <v>4223</v>
      </c>
      <c r="I181" s="454" t="s">
        <v>114</v>
      </c>
      <c r="J181" s="446">
        <v>0</v>
      </c>
      <c r="K181" s="446">
        <v>2000</v>
      </c>
      <c r="L181" s="446">
        <v>2000</v>
      </c>
      <c r="M181" s="446">
        <f>Posebni!F64+Posebni!F478+Posebni!F422</f>
        <v>40000</v>
      </c>
      <c r="N181" s="446">
        <f>Posebni!G64+Posebni!G478+Posebni!G422</f>
        <v>5000</v>
      </c>
      <c r="O181" s="446">
        <f>Posebni!H64+Posebni!H478+Posebni!H422</f>
        <v>45000</v>
      </c>
      <c r="P181" s="439">
        <v>0</v>
      </c>
      <c r="Q181" s="440">
        <f t="shared" si="37"/>
        <v>100</v>
      </c>
      <c r="R181" s="440">
        <f t="shared" si="37"/>
        <v>2000</v>
      </c>
      <c r="S181" s="442"/>
    </row>
    <row r="182" spans="1:19" s="447" customFormat="1" ht="12.75">
      <c r="A182" s="511"/>
      <c r="B182" s="512"/>
      <c r="C182" s="512"/>
      <c r="D182" s="512"/>
      <c r="E182" s="512"/>
      <c r="F182" s="512"/>
      <c r="G182" s="512"/>
      <c r="H182" s="444">
        <v>4226</v>
      </c>
      <c r="I182" s="454" t="s">
        <v>404</v>
      </c>
      <c r="J182" s="446"/>
      <c r="K182" s="446"/>
      <c r="L182" s="446"/>
      <c r="M182" s="446">
        <f>Posebni!F65</f>
        <v>3000</v>
      </c>
      <c r="N182" s="446">
        <f>Posebni!G65</f>
        <v>0</v>
      </c>
      <c r="O182" s="446">
        <f>Posebni!H65</f>
        <v>3000</v>
      </c>
      <c r="P182" s="439"/>
      <c r="Q182" s="440"/>
      <c r="R182" s="440"/>
      <c r="S182" s="442"/>
    </row>
    <row r="183" spans="1:19" s="447" customFormat="1" ht="12.75">
      <c r="A183" s="511"/>
      <c r="B183" s="512"/>
      <c r="C183" s="512"/>
      <c r="D183" s="512"/>
      <c r="E183" s="512"/>
      <c r="F183" s="512"/>
      <c r="G183" s="512"/>
      <c r="H183" s="444">
        <v>4227</v>
      </c>
      <c r="I183" s="454" t="s">
        <v>103</v>
      </c>
      <c r="J183" s="446">
        <v>0</v>
      </c>
      <c r="K183" s="446">
        <v>35000</v>
      </c>
      <c r="L183" s="446">
        <v>35000</v>
      </c>
      <c r="M183" s="446">
        <f>Posebni!F66+Posebni!F466</f>
        <v>60000</v>
      </c>
      <c r="N183" s="446">
        <f>Posebni!G66+Posebni!G466</f>
        <v>0</v>
      </c>
      <c r="O183" s="446">
        <f>Posebni!H66+Posebni!H466</f>
        <v>60000</v>
      </c>
      <c r="P183" s="439">
        <v>0</v>
      </c>
      <c r="Q183" s="440">
        <f t="shared" si="37"/>
        <v>100</v>
      </c>
      <c r="R183" s="440">
        <f t="shared" si="37"/>
        <v>171.42857142857142</v>
      </c>
      <c r="S183" s="442"/>
    </row>
    <row r="184" spans="1:19" s="443" customFormat="1" ht="12.75">
      <c r="A184" s="511" t="s">
        <v>379</v>
      </c>
      <c r="B184" s="512"/>
      <c r="C184" s="512"/>
      <c r="D184" s="512"/>
      <c r="E184" s="512"/>
      <c r="F184" s="512"/>
      <c r="G184" s="512"/>
      <c r="H184" s="436">
        <v>426</v>
      </c>
      <c r="I184" s="437" t="s">
        <v>119</v>
      </c>
      <c r="J184" s="438">
        <f>SUM(J185:J186)</f>
        <v>0</v>
      </c>
      <c r="K184" s="438">
        <f>SUM(K185:K186)</f>
        <v>105000</v>
      </c>
      <c r="L184" s="438">
        <f>SUM(L185:L186)</f>
        <v>5000</v>
      </c>
      <c r="M184" s="438">
        <f>SUM(M185:M187)</f>
        <v>10000</v>
      </c>
      <c r="N184" s="438">
        <f>SUM(N185:N187)</f>
        <v>0</v>
      </c>
      <c r="O184" s="438">
        <f>SUM(O185:O187)</f>
        <v>10000</v>
      </c>
      <c r="P184" s="439">
        <v>0</v>
      </c>
      <c r="Q184" s="440">
        <f t="shared" si="37"/>
        <v>4.761904761904762</v>
      </c>
      <c r="R184" s="440">
        <f t="shared" si="37"/>
        <v>200</v>
      </c>
      <c r="S184" s="442">
        <f>O184/M184*100</f>
        <v>100</v>
      </c>
    </row>
    <row r="185" spans="1:19" ht="12.75">
      <c r="A185" s="490"/>
      <c r="B185" s="491"/>
      <c r="C185" s="491"/>
      <c r="D185" s="491"/>
      <c r="E185" s="491"/>
      <c r="F185" s="491"/>
      <c r="G185" s="491"/>
      <c r="H185" s="29">
        <v>4262</v>
      </c>
      <c r="I185" s="19" t="s">
        <v>115</v>
      </c>
      <c r="J185" s="20">
        <v>0</v>
      </c>
      <c r="K185" s="20">
        <v>5000</v>
      </c>
      <c r="L185" s="20">
        <v>5000</v>
      </c>
      <c r="M185" s="20">
        <f>Posebni!F72</f>
        <v>10000</v>
      </c>
      <c r="N185" s="20">
        <f>Posebni!G72</f>
        <v>0</v>
      </c>
      <c r="O185" s="20">
        <f>Posebni!H72</f>
        <v>10000</v>
      </c>
      <c r="P185" s="67">
        <v>0</v>
      </c>
      <c r="Q185" s="68">
        <f t="shared" si="37"/>
        <v>100</v>
      </c>
      <c r="R185" s="68">
        <f t="shared" si="37"/>
        <v>200</v>
      </c>
      <c r="S185" s="70"/>
    </row>
    <row r="186" spans="1:19" ht="12.75">
      <c r="A186" s="490"/>
      <c r="B186" s="491"/>
      <c r="C186" s="491"/>
      <c r="D186" s="491"/>
      <c r="E186" s="491"/>
      <c r="F186" s="491"/>
      <c r="G186" s="491"/>
      <c r="H186" s="29">
        <v>4263</v>
      </c>
      <c r="I186" s="19" t="s">
        <v>703</v>
      </c>
      <c r="J186" s="20">
        <v>0</v>
      </c>
      <c r="K186" s="20">
        <v>100000</v>
      </c>
      <c r="L186" s="20">
        <v>0</v>
      </c>
      <c r="M186" s="20">
        <v>0</v>
      </c>
      <c r="N186" s="20">
        <v>0</v>
      </c>
      <c r="O186" s="20">
        <v>0</v>
      </c>
      <c r="P186" s="67">
        <v>0</v>
      </c>
      <c r="Q186" s="68">
        <v>0</v>
      </c>
      <c r="R186" s="68">
        <v>0</v>
      </c>
      <c r="S186" s="70"/>
    </row>
    <row r="187" spans="1:19" ht="12.75">
      <c r="A187" s="490"/>
      <c r="B187" s="491"/>
      <c r="C187" s="491"/>
      <c r="D187" s="491"/>
      <c r="E187" s="491"/>
      <c r="F187" s="491"/>
      <c r="G187" s="491"/>
      <c r="H187" s="29">
        <v>4264</v>
      </c>
      <c r="I187" s="19" t="s">
        <v>405</v>
      </c>
      <c r="J187" s="20"/>
      <c r="K187" s="20"/>
      <c r="L187" s="20"/>
      <c r="M187" s="20">
        <f>Posebni!F217</f>
        <v>0</v>
      </c>
      <c r="N187" s="20">
        <f>Posebni!G217</f>
        <v>0</v>
      </c>
      <c r="O187" s="20">
        <f>Posebni!H217</f>
        <v>0</v>
      </c>
      <c r="P187" s="67"/>
      <c r="Q187" s="68"/>
      <c r="R187" s="68"/>
      <c r="S187" s="70"/>
    </row>
    <row r="188" spans="1:19" s="118" customFormat="1" ht="12.75">
      <c r="A188" s="517"/>
      <c r="B188" s="518"/>
      <c r="C188" s="518"/>
      <c r="D188" s="518"/>
      <c r="E188" s="518"/>
      <c r="F188" s="518"/>
      <c r="G188" s="518"/>
      <c r="H188" s="119">
        <v>45</v>
      </c>
      <c r="I188" s="123" t="s">
        <v>371</v>
      </c>
      <c r="J188" s="121">
        <f aca="true" t="shared" si="57" ref="J188:O188">SUM(J189+J191)</f>
        <v>0</v>
      </c>
      <c r="K188" s="121">
        <f t="shared" si="57"/>
        <v>0</v>
      </c>
      <c r="L188" s="121">
        <f t="shared" si="57"/>
        <v>0</v>
      </c>
      <c r="M188" s="121">
        <f t="shared" si="57"/>
        <v>95000</v>
      </c>
      <c r="N188" s="121">
        <f t="shared" si="57"/>
        <v>35000</v>
      </c>
      <c r="O188" s="121">
        <f t="shared" si="57"/>
        <v>130000</v>
      </c>
      <c r="P188" s="114" t="e">
        <f aca="true" t="shared" si="58" ref="P188:R189">K188/J188*100</f>
        <v>#DIV/0!</v>
      </c>
      <c r="Q188" s="115" t="e">
        <f t="shared" si="58"/>
        <v>#DIV/0!</v>
      </c>
      <c r="R188" s="115" t="e">
        <f t="shared" si="58"/>
        <v>#DIV/0!</v>
      </c>
      <c r="S188" s="117">
        <f>O188/M188*100</f>
        <v>136.8421052631579</v>
      </c>
    </row>
    <row r="189" spans="1:19" s="443" customFormat="1" ht="12.75">
      <c r="A189" s="511" t="s">
        <v>379</v>
      </c>
      <c r="B189" s="512"/>
      <c r="C189" s="512"/>
      <c r="D189" s="512" t="s">
        <v>382</v>
      </c>
      <c r="E189" s="512"/>
      <c r="F189" s="512"/>
      <c r="G189" s="512"/>
      <c r="H189" s="436">
        <v>451</v>
      </c>
      <c r="I189" s="437" t="s">
        <v>165</v>
      </c>
      <c r="J189" s="438">
        <f>SUM(J190:J190)</f>
        <v>0</v>
      </c>
      <c r="K189" s="438">
        <f>SUM(K190:K190)</f>
        <v>0</v>
      </c>
      <c r="L189" s="438">
        <f>SUM(L190:L190)</f>
        <v>0</v>
      </c>
      <c r="M189" s="438">
        <f>SUM(M190)</f>
        <v>95000</v>
      </c>
      <c r="N189" s="438">
        <f>SUM(N190)</f>
        <v>35000</v>
      </c>
      <c r="O189" s="438">
        <f>SUM(O190)</f>
        <v>130000</v>
      </c>
      <c r="P189" s="439" t="e">
        <f t="shared" si="58"/>
        <v>#DIV/0!</v>
      </c>
      <c r="Q189" s="440" t="e">
        <f t="shared" si="58"/>
        <v>#DIV/0!</v>
      </c>
      <c r="R189" s="440" t="e">
        <f t="shared" si="58"/>
        <v>#DIV/0!</v>
      </c>
      <c r="S189" s="442">
        <f>O189/M189*100</f>
        <v>136.8421052631579</v>
      </c>
    </row>
    <row r="190" spans="1:19" s="447" customFormat="1" ht="12.75">
      <c r="A190" s="511"/>
      <c r="B190" s="512"/>
      <c r="C190" s="512"/>
      <c r="D190" s="512"/>
      <c r="E190" s="512"/>
      <c r="F190" s="512"/>
      <c r="G190" s="512"/>
      <c r="H190" s="444">
        <v>4511</v>
      </c>
      <c r="I190" s="454" t="s">
        <v>104</v>
      </c>
      <c r="J190" s="446">
        <v>0</v>
      </c>
      <c r="K190" s="446">
        <v>0</v>
      </c>
      <c r="L190" s="446">
        <v>0</v>
      </c>
      <c r="M190" s="446">
        <f>Posebni!F481+Posebni!F469</f>
        <v>95000</v>
      </c>
      <c r="N190" s="446">
        <f>Posebni!G481+Posebni!G469</f>
        <v>35000</v>
      </c>
      <c r="O190" s="446">
        <f>Posebni!H481+Posebni!H469</f>
        <v>130000</v>
      </c>
      <c r="P190" s="439">
        <v>0</v>
      </c>
      <c r="Q190" s="440">
        <v>0</v>
      </c>
      <c r="R190" s="440">
        <v>0</v>
      </c>
      <c r="S190" s="442"/>
    </row>
    <row r="191" spans="1:19" s="443" customFormat="1" ht="12.75">
      <c r="A191" s="511"/>
      <c r="B191" s="512"/>
      <c r="C191" s="512"/>
      <c r="D191" s="512"/>
      <c r="E191" s="512"/>
      <c r="F191" s="512"/>
      <c r="G191" s="512"/>
      <c r="H191" s="436">
        <v>452</v>
      </c>
      <c r="I191" s="466" t="s">
        <v>105</v>
      </c>
      <c r="J191" s="438">
        <f>SUM(J192)</f>
        <v>0</v>
      </c>
      <c r="K191" s="438">
        <f>SUM(K192)</f>
        <v>0</v>
      </c>
      <c r="L191" s="438">
        <f>SUM(L192)</f>
        <v>0</v>
      </c>
      <c r="M191" s="438">
        <f>SUM(M192)</f>
        <v>0</v>
      </c>
      <c r="N191" s="438"/>
      <c r="O191" s="438">
        <f>SUM(O192)</f>
        <v>0</v>
      </c>
      <c r="P191" s="439">
        <v>0</v>
      </c>
      <c r="Q191" s="440">
        <v>0</v>
      </c>
      <c r="R191" s="440">
        <v>0</v>
      </c>
      <c r="S191" s="442">
        <v>0</v>
      </c>
    </row>
    <row r="192" spans="1:19" s="5" customFormat="1" ht="13.5" thickBot="1">
      <c r="A192" s="492"/>
      <c r="B192" s="493"/>
      <c r="C192" s="493"/>
      <c r="D192" s="493"/>
      <c r="E192" s="493"/>
      <c r="F192" s="493"/>
      <c r="G192" s="493"/>
      <c r="H192" s="48">
        <v>4521</v>
      </c>
      <c r="I192" s="49" t="s">
        <v>105</v>
      </c>
      <c r="J192" s="50">
        <v>0</v>
      </c>
      <c r="K192" s="50">
        <v>0</v>
      </c>
      <c r="L192" s="50">
        <v>0</v>
      </c>
      <c r="M192" s="50">
        <v>0</v>
      </c>
      <c r="N192" s="50"/>
      <c r="O192" s="50">
        <v>0</v>
      </c>
      <c r="P192" s="76">
        <v>0</v>
      </c>
      <c r="Q192" s="77">
        <v>0</v>
      </c>
      <c r="R192" s="77">
        <v>0</v>
      </c>
      <c r="S192" s="78"/>
    </row>
    <row r="193" spans="1:19" s="5" customFormat="1" ht="12.75">
      <c r="A193" s="500"/>
      <c r="B193" s="500"/>
      <c r="C193" s="500"/>
      <c r="D193" s="500"/>
      <c r="E193" s="500"/>
      <c r="F193" s="500"/>
      <c r="G193" s="500"/>
      <c r="H193" s="22"/>
      <c r="I193" s="23"/>
      <c r="J193" s="24"/>
      <c r="K193" s="24"/>
      <c r="L193" s="24"/>
      <c r="M193" s="24"/>
      <c r="N193" s="24"/>
      <c r="O193" s="24"/>
      <c r="P193" s="528"/>
      <c r="Q193" s="71"/>
      <c r="R193" s="71"/>
      <c r="S193" s="71"/>
    </row>
    <row r="194" spans="1:19" ht="13.5" thickBot="1">
      <c r="A194" s="500"/>
      <c r="B194" s="500"/>
      <c r="C194" s="500"/>
      <c r="D194" s="500"/>
      <c r="E194" s="500"/>
      <c r="F194" s="500"/>
      <c r="G194" s="500"/>
      <c r="H194" s="59" t="s">
        <v>5</v>
      </c>
      <c r="I194" s="60"/>
      <c r="J194" s="27"/>
      <c r="K194" s="27"/>
      <c r="L194" s="27"/>
      <c r="M194" s="27"/>
      <c r="N194" s="27"/>
      <c r="O194" s="27"/>
      <c r="P194" s="10"/>
      <c r="Q194" s="26"/>
      <c r="R194" s="26"/>
      <c r="S194" s="71"/>
    </row>
    <row r="195" spans="1:19" s="101" customFormat="1" ht="12.75">
      <c r="A195" s="521"/>
      <c r="B195" s="522"/>
      <c r="C195" s="522"/>
      <c r="D195" s="522"/>
      <c r="E195" s="522"/>
      <c r="F195" s="522"/>
      <c r="G195" s="522"/>
      <c r="H195" s="97">
        <v>8</v>
      </c>
      <c r="I195" s="98" t="s">
        <v>6</v>
      </c>
      <c r="J195" s="99">
        <f aca="true" t="shared" si="59" ref="J195:O195">SUM(J196+J199)</f>
        <v>2721893</v>
      </c>
      <c r="K195" s="99">
        <f t="shared" si="59"/>
        <v>0</v>
      </c>
      <c r="L195" s="99">
        <f t="shared" si="59"/>
        <v>0</v>
      </c>
      <c r="M195" s="99">
        <f t="shared" si="59"/>
        <v>0</v>
      </c>
      <c r="N195" s="99">
        <f t="shared" si="59"/>
        <v>0</v>
      </c>
      <c r="O195" s="99">
        <f t="shared" si="59"/>
        <v>0</v>
      </c>
      <c r="P195" s="100">
        <v>0</v>
      </c>
      <c r="Q195" s="100">
        <v>0</v>
      </c>
      <c r="R195" s="100">
        <v>0</v>
      </c>
      <c r="S195" s="109">
        <v>0</v>
      </c>
    </row>
    <row r="196" spans="1:19" s="118" customFormat="1" ht="12.75">
      <c r="A196" s="517"/>
      <c r="B196" s="518"/>
      <c r="C196" s="518"/>
      <c r="D196" s="518"/>
      <c r="E196" s="518"/>
      <c r="F196" s="518"/>
      <c r="G196" s="518"/>
      <c r="H196" s="124">
        <v>81</v>
      </c>
      <c r="I196" s="120" t="s">
        <v>124</v>
      </c>
      <c r="J196" s="121">
        <f>SUM(J197)</f>
        <v>0</v>
      </c>
      <c r="K196" s="121">
        <f aca="true" t="shared" si="60" ref="K196:O197">SUM(K197)</f>
        <v>0</v>
      </c>
      <c r="L196" s="121">
        <f t="shared" si="60"/>
        <v>0</v>
      </c>
      <c r="M196" s="121">
        <f t="shared" si="60"/>
        <v>0</v>
      </c>
      <c r="N196" s="121">
        <f t="shared" si="60"/>
        <v>0</v>
      </c>
      <c r="O196" s="121">
        <f t="shared" si="60"/>
        <v>0</v>
      </c>
      <c r="P196" s="116">
        <v>0</v>
      </c>
      <c r="Q196" s="116">
        <v>0</v>
      </c>
      <c r="R196" s="116">
        <v>0</v>
      </c>
      <c r="S196" s="117">
        <v>0</v>
      </c>
    </row>
    <row r="197" spans="1:19" s="443" customFormat="1" ht="21">
      <c r="A197" s="511"/>
      <c r="B197" s="512"/>
      <c r="C197" s="512"/>
      <c r="D197" s="512"/>
      <c r="E197" s="512"/>
      <c r="F197" s="512"/>
      <c r="G197" s="512"/>
      <c r="H197" s="467">
        <v>815</v>
      </c>
      <c r="I197" s="437" t="s">
        <v>166</v>
      </c>
      <c r="J197" s="438">
        <f>SUM(J198)</f>
        <v>0</v>
      </c>
      <c r="K197" s="438">
        <f t="shared" si="60"/>
        <v>0</v>
      </c>
      <c r="L197" s="438">
        <f t="shared" si="60"/>
        <v>0</v>
      </c>
      <c r="M197" s="438">
        <f t="shared" si="60"/>
        <v>0</v>
      </c>
      <c r="N197" s="438"/>
      <c r="O197" s="438">
        <f t="shared" si="60"/>
        <v>0</v>
      </c>
      <c r="P197" s="441">
        <v>0</v>
      </c>
      <c r="Q197" s="441">
        <v>0</v>
      </c>
      <c r="R197" s="441">
        <v>0</v>
      </c>
      <c r="S197" s="442"/>
    </row>
    <row r="198" spans="1:19" s="2" customFormat="1" ht="12.75">
      <c r="A198" s="490"/>
      <c r="B198" s="491"/>
      <c r="C198" s="491"/>
      <c r="D198" s="491"/>
      <c r="E198" s="491"/>
      <c r="F198" s="491"/>
      <c r="G198" s="491"/>
      <c r="H198" s="53">
        <v>8151</v>
      </c>
      <c r="I198" s="66" t="s">
        <v>125</v>
      </c>
      <c r="J198" s="20">
        <v>0</v>
      </c>
      <c r="K198" s="20">
        <v>0</v>
      </c>
      <c r="L198" s="20">
        <v>0</v>
      </c>
      <c r="M198" s="20">
        <v>0</v>
      </c>
      <c r="N198" s="20"/>
      <c r="O198" s="20">
        <v>0</v>
      </c>
      <c r="P198" s="69">
        <v>0</v>
      </c>
      <c r="Q198" s="69">
        <v>0</v>
      </c>
      <c r="R198" s="69">
        <v>0</v>
      </c>
      <c r="S198" s="70"/>
    </row>
    <row r="199" spans="1:19" s="118" customFormat="1" ht="12.75">
      <c r="A199" s="517"/>
      <c r="B199" s="518"/>
      <c r="C199" s="518"/>
      <c r="D199" s="518"/>
      <c r="E199" s="518"/>
      <c r="F199" s="518"/>
      <c r="G199" s="518"/>
      <c r="H199" s="124">
        <v>84</v>
      </c>
      <c r="I199" s="120" t="s">
        <v>106</v>
      </c>
      <c r="J199" s="121">
        <f aca="true" t="shared" si="61" ref="J199:O200">SUM(J200)</f>
        <v>2721893</v>
      </c>
      <c r="K199" s="121">
        <f t="shared" si="61"/>
        <v>0</v>
      </c>
      <c r="L199" s="121">
        <f t="shared" si="61"/>
        <v>0</v>
      </c>
      <c r="M199" s="121">
        <f t="shared" si="61"/>
        <v>0</v>
      </c>
      <c r="N199" s="121">
        <f t="shared" si="61"/>
        <v>0</v>
      </c>
      <c r="O199" s="121">
        <f t="shared" si="61"/>
        <v>0</v>
      </c>
      <c r="P199" s="116">
        <v>0</v>
      </c>
      <c r="Q199" s="116">
        <v>0</v>
      </c>
      <c r="R199" s="116">
        <v>0</v>
      </c>
      <c r="S199" s="117">
        <v>0</v>
      </c>
    </row>
    <row r="200" spans="1:19" s="443" customFormat="1" ht="21">
      <c r="A200" s="511"/>
      <c r="B200" s="512"/>
      <c r="C200" s="512"/>
      <c r="D200" s="512"/>
      <c r="E200" s="512"/>
      <c r="F200" s="512"/>
      <c r="G200" s="512"/>
      <c r="H200" s="467">
        <v>844</v>
      </c>
      <c r="I200" s="437" t="s">
        <v>117</v>
      </c>
      <c r="J200" s="438">
        <f t="shared" si="61"/>
        <v>2721893</v>
      </c>
      <c r="K200" s="438">
        <f t="shared" si="61"/>
        <v>0</v>
      </c>
      <c r="L200" s="438">
        <f t="shared" si="61"/>
        <v>0</v>
      </c>
      <c r="M200" s="438">
        <f t="shared" si="61"/>
        <v>0</v>
      </c>
      <c r="N200" s="438"/>
      <c r="O200" s="438">
        <f t="shared" si="61"/>
        <v>0</v>
      </c>
      <c r="P200" s="441">
        <v>0</v>
      </c>
      <c r="Q200" s="441">
        <v>0</v>
      </c>
      <c r="R200" s="441">
        <v>0</v>
      </c>
      <c r="S200" s="442"/>
    </row>
    <row r="201" spans="1:19" s="2" customFormat="1" ht="21">
      <c r="A201" s="490"/>
      <c r="B201" s="491"/>
      <c r="C201" s="491"/>
      <c r="D201" s="491"/>
      <c r="E201" s="491"/>
      <c r="F201" s="491"/>
      <c r="G201" s="491"/>
      <c r="H201" s="53">
        <v>8443</v>
      </c>
      <c r="I201" s="19" t="s">
        <v>118</v>
      </c>
      <c r="J201" s="20">
        <v>2721893</v>
      </c>
      <c r="K201" s="20">
        <v>0</v>
      </c>
      <c r="L201" s="20">
        <v>0</v>
      </c>
      <c r="M201" s="20"/>
      <c r="N201" s="20"/>
      <c r="O201" s="20"/>
      <c r="P201" s="69">
        <v>0</v>
      </c>
      <c r="Q201" s="69">
        <v>0</v>
      </c>
      <c r="R201" s="69">
        <v>0</v>
      </c>
      <c r="S201" s="73"/>
    </row>
    <row r="202" spans="1:19" s="96" customFormat="1" ht="13.5" thickBot="1">
      <c r="A202" s="519"/>
      <c r="B202" s="520"/>
      <c r="C202" s="520"/>
      <c r="D202" s="520"/>
      <c r="E202" s="520"/>
      <c r="F202" s="520"/>
      <c r="G202" s="520"/>
      <c r="H202" s="102">
        <v>5</v>
      </c>
      <c r="I202" s="103" t="s">
        <v>167</v>
      </c>
      <c r="J202" s="93">
        <f aca="true" t="shared" si="62" ref="J202:O202">SUM(J203,J206)</f>
        <v>0</v>
      </c>
      <c r="K202" s="93">
        <f t="shared" si="62"/>
        <v>0</v>
      </c>
      <c r="L202" s="93">
        <f t="shared" si="62"/>
        <v>0</v>
      </c>
      <c r="M202" s="93">
        <f t="shared" si="62"/>
        <v>315000</v>
      </c>
      <c r="N202" s="93">
        <f t="shared" si="62"/>
        <v>0</v>
      </c>
      <c r="O202" s="93">
        <f t="shared" si="62"/>
        <v>315000</v>
      </c>
      <c r="P202" s="104">
        <v>0</v>
      </c>
      <c r="Q202" s="104">
        <v>0</v>
      </c>
      <c r="R202" s="104">
        <v>0</v>
      </c>
      <c r="S202" s="105">
        <f>O202/M202*100</f>
        <v>100</v>
      </c>
    </row>
    <row r="203" spans="1:19" s="118" customFormat="1" ht="12.75">
      <c r="A203" s="509"/>
      <c r="B203" s="510"/>
      <c r="C203" s="510"/>
      <c r="D203" s="510"/>
      <c r="E203" s="510"/>
      <c r="F203" s="510"/>
      <c r="G203" s="510"/>
      <c r="H203" s="125">
        <v>51</v>
      </c>
      <c r="I203" s="112" t="s">
        <v>126</v>
      </c>
      <c r="J203" s="113">
        <f aca="true" t="shared" si="63" ref="J203:O204">SUM(J204)</f>
        <v>0</v>
      </c>
      <c r="K203" s="113">
        <f t="shared" si="63"/>
        <v>0</v>
      </c>
      <c r="L203" s="113">
        <f t="shared" si="63"/>
        <v>0</v>
      </c>
      <c r="M203" s="113">
        <f t="shared" si="63"/>
        <v>0</v>
      </c>
      <c r="N203" s="113">
        <f t="shared" si="63"/>
        <v>0</v>
      </c>
      <c r="O203" s="113">
        <f t="shared" si="63"/>
        <v>0</v>
      </c>
      <c r="P203" s="116">
        <v>0</v>
      </c>
      <c r="Q203" s="116">
        <v>0</v>
      </c>
      <c r="R203" s="116">
        <v>0</v>
      </c>
      <c r="S203" s="117">
        <v>0</v>
      </c>
    </row>
    <row r="204" spans="1:19" s="469" customFormat="1" ht="12.75">
      <c r="A204" s="513"/>
      <c r="B204" s="514"/>
      <c r="C204" s="514"/>
      <c r="D204" s="514"/>
      <c r="E204" s="514"/>
      <c r="F204" s="514"/>
      <c r="G204" s="514"/>
      <c r="H204" s="467">
        <v>515</v>
      </c>
      <c r="I204" s="466" t="s">
        <v>127</v>
      </c>
      <c r="J204" s="468">
        <f t="shared" si="63"/>
        <v>0</v>
      </c>
      <c r="K204" s="468">
        <f t="shared" si="63"/>
        <v>0</v>
      </c>
      <c r="L204" s="468">
        <f t="shared" si="63"/>
        <v>0</v>
      </c>
      <c r="M204" s="468">
        <f t="shared" si="63"/>
        <v>0</v>
      </c>
      <c r="N204" s="468"/>
      <c r="O204" s="468">
        <f t="shared" si="63"/>
        <v>0</v>
      </c>
      <c r="P204" s="451">
        <v>0</v>
      </c>
      <c r="Q204" s="451">
        <v>0</v>
      </c>
      <c r="R204" s="451">
        <v>0</v>
      </c>
      <c r="S204" s="452"/>
    </row>
    <row r="205" spans="1:19" s="2" customFormat="1" ht="12.75">
      <c r="A205" s="490"/>
      <c r="B205" s="491"/>
      <c r="C205" s="491"/>
      <c r="D205" s="491"/>
      <c r="E205" s="491"/>
      <c r="F205" s="491"/>
      <c r="G205" s="491"/>
      <c r="H205" s="53">
        <v>5151</v>
      </c>
      <c r="I205" s="19" t="s">
        <v>128</v>
      </c>
      <c r="J205" s="20">
        <v>0</v>
      </c>
      <c r="K205" s="20">
        <v>0</v>
      </c>
      <c r="L205" s="20">
        <v>0</v>
      </c>
      <c r="M205" s="20">
        <v>0</v>
      </c>
      <c r="N205" s="20"/>
      <c r="O205" s="20">
        <v>0</v>
      </c>
      <c r="P205" s="69">
        <v>0</v>
      </c>
      <c r="Q205" s="69">
        <v>0</v>
      </c>
      <c r="R205" s="69">
        <v>0</v>
      </c>
      <c r="S205" s="70"/>
    </row>
    <row r="206" spans="1:19" s="118" customFormat="1" ht="12.75">
      <c r="A206" s="517"/>
      <c r="B206" s="518"/>
      <c r="C206" s="518"/>
      <c r="D206" s="518"/>
      <c r="E206" s="518"/>
      <c r="F206" s="518"/>
      <c r="G206" s="518"/>
      <c r="H206" s="124">
        <v>54</v>
      </c>
      <c r="I206" s="123" t="s">
        <v>107</v>
      </c>
      <c r="J206" s="121">
        <f aca="true" t="shared" si="64" ref="J206:O206">SUM(J207+J209)</f>
        <v>0</v>
      </c>
      <c r="K206" s="121">
        <f t="shared" si="64"/>
        <v>0</v>
      </c>
      <c r="L206" s="121">
        <f t="shared" si="64"/>
        <v>0</v>
      </c>
      <c r="M206" s="121">
        <f t="shared" si="64"/>
        <v>315000</v>
      </c>
      <c r="N206" s="121">
        <f t="shared" si="64"/>
        <v>0</v>
      </c>
      <c r="O206" s="121">
        <f t="shared" si="64"/>
        <v>315000</v>
      </c>
      <c r="P206" s="116">
        <v>0</v>
      </c>
      <c r="Q206" s="116">
        <v>0</v>
      </c>
      <c r="R206" s="116">
        <v>0</v>
      </c>
      <c r="S206" s="117">
        <f>O206/M206*100</f>
        <v>100</v>
      </c>
    </row>
    <row r="207" spans="1:19" s="443" customFormat="1" ht="21">
      <c r="A207" s="511"/>
      <c r="B207" s="512"/>
      <c r="C207" s="512"/>
      <c r="D207" s="512"/>
      <c r="E207" s="512"/>
      <c r="F207" s="512"/>
      <c r="G207" s="512"/>
      <c r="H207" s="467">
        <v>543</v>
      </c>
      <c r="I207" s="437" t="s">
        <v>120</v>
      </c>
      <c r="J207" s="438">
        <f aca="true" t="shared" si="65" ref="J207:O207">SUM(J208)</f>
        <v>0</v>
      </c>
      <c r="K207" s="438">
        <f t="shared" si="65"/>
        <v>0</v>
      </c>
      <c r="L207" s="438">
        <f t="shared" si="65"/>
        <v>0</v>
      </c>
      <c r="M207" s="438">
        <f t="shared" si="65"/>
        <v>0</v>
      </c>
      <c r="N207" s="438">
        <f t="shared" si="65"/>
        <v>0</v>
      </c>
      <c r="O207" s="438">
        <f t="shared" si="65"/>
        <v>0</v>
      </c>
      <c r="P207" s="441">
        <v>0</v>
      </c>
      <c r="Q207" s="441">
        <v>0</v>
      </c>
      <c r="R207" s="441">
        <v>0</v>
      </c>
      <c r="S207" s="442"/>
    </row>
    <row r="208" spans="1:19" s="465" customFormat="1" ht="21">
      <c r="A208" s="511"/>
      <c r="B208" s="512"/>
      <c r="C208" s="512"/>
      <c r="D208" s="512"/>
      <c r="E208" s="512"/>
      <c r="F208" s="512"/>
      <c r="G208" s="512"/>
      <c r="H208" s="470">
        <v>5431</v>
      </c>
      <c r="I208" s="454" t="s">
        <v>120</v>
      </c>
      <c r="J208" s="446">
        <v>0</v>
      </c>
      <c r="K208" s="446">
        <v>0</v>
      </c>
      <c r="L208" s="446">
        <v>0</v>
      </c>
      <c r="M208" s="446">
        <v>0</v>
      </c>
      <c r="N208" s="446"/>
      <c r="O208" s="446">
        <v>0</v>
      </c>
      <c r="P208" s="441">
        <v>0</v>
      </c>
      <c r="Q208" s="441">
        <v>0</v>
      </c>
      <c r="R208" s="441">
        <v>0</v>
      </c>
      <c r="S208" s="442"/>
    </row>
    <row r="209" spans="1:19" s="443" customFormat="1" ht="21">
      <c r="A209" s="511"/>
      <c r="B209" s="512"/>
      <c r="C209" s="512"/>
      <c r="D209" s="512"/>
      <c r="E209" s="512"/>
      <c r="F209" s="512"/>
      <c r="G209" s="512"/>
      <c r="H209" s="467">
        <v>545</v>
      </c>
      <c r="I209" s="437" t="s">
        <v>745</v>
      </c>
      <c r="J209" s="438">
        <f aca="true" t="shared" si="66" ref="J209:O209">SUM(J210)</f>
        <v>0</v>
      </c>
      <c r="K209" s="438">
        <f t="shared" si="66"/>
        <v>0</v>
      </c>
      <c r="L209" s="438">
        <f t="shared" si="66"/>
        <v>0</v>
      </c>
      <c r="M209" s="438">
        <f t="shared" si="66"/>
        <v>315000</v>
      </c>
      <c r="N209" s="438">
        <f t="shared" si="66"/>
        <v>0</v>
      </c>
      <c r="O209" s="438">
        <f t="shared" si="66"/>
        <v>315000</v>
      </c>
      <c r="P209" s="441">
        <v>0</v>
      </c>
      <c r="Q209" s="441">
        <v>0</v>
      </c>
      <c r="R209" s="441">
        <v>0</v>
      </c>
      <c r="S209" s="442">
        <f>O209/M209*100</f>
        <v>100</v>
      </c>
    </row>
    <row r="210" spans="1:19" s="662" customFormat="1" ht="21" thickBot="1">
      <c r="A210" s="655"/>
      <c r="B210" s="656"/>
      <c r="C210" s="656"/>
      <c r="D210" s="656"/>
      <c r="E210" s="656"/>
      <c r="F210" s="656"/>
      <c r="G210" s="656"/>
      <c r="H210" s="657">
        <v>5453</v>
      </c>
      <c r="I210" s="658" t="s">
        <v>745</v>
      </c>
      <c r="J210" s="659">
        <v>0</v>
      </c>
      <c r="K210" s="659">
        <v>0</v>
      </c>
      <c r="L210" s="659">
        <v>0</v>
      </c>
      <c r="M210" s="659">
        <f>Posebni!F539</f>
        <v>315000</v>
      </c>
      <c r="N210" s="659">
        <f>Posebni!G539</f>
        <v>0</v>
      </c>
      <c r="O210" s="659">
        <f>Posebni!H539</f>
        <v>315000</v>
      </c>
      <c r="P210" s="660">
        <v>0</v>
      </c>
      <c r="Q210" s="660">
        <v>0</v>
      </c>
      <c r="R210" s="660">
        <v>0</v>
      </c>
      <c r="S210" s="661"/>
    </row>
    <row r="211" spans="1:19" s="2" customFormat="1" ht="12.75">
      <c r="A211" s="500"/>
      <c r="B211" s="500"/>
      <c r="C211" s="500"/>
      <c r="D211" s="500"/>
      <c r="E211" s="500"/>
      <c r="F211" s="500"/>
      <c r="G211" s="500"/>
      <c r="H211" s="22"/>
      <c r="I211" s="23"/>
      <c r="J211" s="24"/>
      <c r="K211" s="24"/>
      <c r="L211" s="24"/>
      <c r="M211" s="24"/>
      <c r="N211" s="24"/>
      <c r="O211" s="24"/>
      <c r="P211" s="25"/>
      <c r="Q211" s="26"/>
      <c r="R211" s="26"/>
      <c r="S211" s="26"/>
    </row>
    <row r="212" spans="1:19" s="2" customFormat="1" ht="12.75">
      <c r="A212" s="500"/>
      <c r="B212" s="500"/>
      <c r="C212" s="500"/>
      <c r="D212" s="500"/>
      <c r="E212" s="500"/>
      <c r="F212" s="500"/>
      <c r="G212" s="500"/>
      <c r="H212" s="22"/>
      <c r="I212" s="23"/>
      <c r="J212" s="27"/>
      <c r="K212" s="27"/>
      <c r="L212" s="27"/>
      <c r="M212" s="27"/>
      <c r="N212" s="27"/>
      <c r="O212" s="27"/>
      <c r="P212" s="25"/>
      <c r="Q212" s="26"/>
      <c r="R212" s="26"/>
      <c r="S212" s="26"/>
    </row>
    <row r="213" spans="1:19" ht="13.5" thickBot="1">
      <c r="A213" s="500"/>
      <c r="B213" s="500"/>
      <c r="C213" s="500"/>
      <c r="D213" s="500"/>
      <c r="E213" s="500"/>
      <c r="F213" s="500"/>
      <c r="G213" s="500"/>
      <c r="H213" s="59" t="s">
        <v>108</v>
      </c>
      <c r="I213" s="60"/>
      <c r="J213" s="27"/>
      <c r="K213" s="27"/>
      <c r="L213" s="27"/>
      <c r="M213" s="27"/>
      <c r="N213" s="27"/>
      <c r="O213" s="27"/>
      <c r="P213" s="10"/>
      <c r="Q213" s="26"/>
      <c r="R213" s="26"/>
      <c r="S213" s="26"/>
    </row>
    <row r="214" spans="1:19" s="101" customFormat="1" ht="12.75">
      <c r="A214" s="521"/>
      <c r="B214" s="522"/>
      <c r="C214" s="522"/>
      <c r="D214" s="522"/>
      <c r="E214" s="522"/>
      <c r="F214" s="522"/>
      <c r="G214" s="522"/>
      <c r="H214" s="106">
        <v>9</v>
      </c>
      <c r="I214" s="107" t="s">
        <v>9</v>
      </c>
      <c r="J214" s="99">
        <f aca="true" t="shared" si="67" ref="J214:O215">SUM(J215)</f>
        <v>610476</v>
      </c>
      <c r="K214" s="99">
        <f t="shared" si="67"/>
        <v>0</v>
      </c>
      <c r="L214" s="99">
        <f t="shared" si="67"/>
        <v>0</v>
      </c>
      <c r="M214" s="99">
        <f t="shared" si="67"/>
        <v>0</v>
      </c>
      <c r="N214" s="99">
        <f t="shared" si="67"/>
        <v>3123026.69</v>
      </c>
      <c r="O214" s="99">
        <f t="shared" si="67"/>
        <v>3123026.69</v>
      </c>
      <c r="P214" s="108">
        <f>K214/J214*100</f>
        <v>0</v>
      </c>
      <c r="Q214" s="108">
        <v>0</v>
      </c>
      <c r="R214" s="108">
        <v>0</v>
      </c>
      <c r="S214" s="109">
        <v>0</v>
      </c>
    </row>
    <row r="215" spans="1:19" s="118" customFormat="1" ht="12.75">
      <c r="A215" s="517"/>
      <c r="B215" s="518"/>
      <c r="C215" s="518"/>
      <c r="D215" s="518"/>
      <c r="E215" s="518"/>
      <c r="F215" s="518"/>
      <c r="G215" s="518"/>
      <c r="H215" s="119">
        <v>92</v>
      </c>
      <c r="I215" s="120" t="s">
        <v>109</v>
      </c>
      <c r="J215" s="121">
        <f t="shared" si="67"/>
        <v>610476</v>
      </c>
      <c r="K215" s="121">
        <f t="shared" si="67"/>
        <v>0</v>
      </c>
      <c r="L215" s="121">
        <f t="shared" si="67"/>
        <v>0</v>
      </c>
      <c r="M215" s="121">
        <f t="shared" si="67"/>
        <v>0</v>
      </c>
      <c r="N215" s="121">
        <f t="shared" si="67"/>
        <v>3123026.69</v>
      </c>
      <c r="O215" s="121">
        <f t="shared" si="67"/>
        <v>3123026.69</v>
      </c>
      <c r="P215" s="126">
        <f>K215/J215*100</f>
        <v>0</v>
      </c>
      <c r="Q215" s="126">
        <v>0</v>
      </c>
      <c r="R215" s="126">
        <v>0</v>
      </c>
      <c r="S215" s="117">
        <v>0</v>
      </c>
    </row>
    <row r="216" spans="1:19" s="443" customFormat="1" ht="12.75">
      <c r="A216" s="511"/>
      <c r="B216" s="512"/>
      <c r="C216" s="512"/>
      <c r="D216" s="512"/>
      <c r="E216" s="512"/>
      <c r="F216" s="512"/>
      <c r="G216" s="512"/>
      <c r="H216" s="436">
        <v>922</v>
      </c>
      <c r="I216" s="437" t="s">
        <v>110</v>
      </c>
      <c r="J216" s="438">
        <f aca="true" t="shared" si="68" ref="J216:O216">SUM(J217+J218)</f>
        <v>610476</v>
      </c>
      <c r="K216" s="438">
        <f t="shared" si="68"/>
        <v>0</v>
      </c>
      <c r="L216" s="438">
        <f t="shared" si="68"/>
        <v>0</v>
      </c>
      <c r="M216" s="438">
        <f t="shared" si="68"/>
        <v>0</v>
      </c>
      <c r="N216" s="438">
        <f t="shared" si="68"/>
        <v>3123026.69</v>
      </c>
      <c r="O216" s="438">
        <f t="shared" si="68"/>
        <v>3123026.69</v>
      </c>
      <c r="P216" s="471">
        <f>K216/J216*100</f>
        <v>0</v>
      </c>
      <c r="Q216" s="471">
        <v>0</v>
      </c>
      <c r="R216" s="471">
        <v>0</v>
      </c>
      <c r="S216" s="472"/>
    </row>
    <row r="217" spans="1:19" s="58" customFormat="1" ht="12.75">
      <c r="A217" s="65"/>
      <c r="B217" s="54"/>
      <c r="C217" s="54"/>
      <c r="D217" s="54"/>
      <c r="E217" s="54"/>
      <c r="F217" s="54"/>
      <c r="G217" s="54"/>
      <c r="H217" s="55">
        <v>9221</v>
      </c>
      <c r="I217" s="56" t="s">
        <v>539</v>
      </c>
      <c r="J217" s="57">
        <v>610476</v>
      </c>
      <c r="K217" s="57">
        <v>0</v>
      </c>
      <c r="L217" s="57">
        <v>0</v>
      </c>
      <c r="M217" s="57">
        <v>0</v>
      </c>
      <c r="N217" s="57">
        <v>3123026.69</v>
      </c>
      <c r="O217" s="57">
        <f>M217+N217</f>
        <v>3123026.69</v>
      </c>
      <c r="P217" s="72">
        <v>0</v>
      </c>
      <c r="Q217" s="72">
        <v>0</v>
      </c>
      <c r="R217" s="72">
        <v>0</v>
      </c>
      <c r="S217" s="73"/>
    </row>
    <row r="218" spans="1:19" ht="13.5" thickBot="1">
      <c r="A218" s="352"/>
      <c r="B218" s="353"/>
      <c r="C218" s="353"/>
      <c r="D218" s="353"/>
      <c r="E218" s="353"/>
      <c r="F218" s="353"/>
      <c r="G218" s="353"/>
      <c r="H218" s="48">
        <v>9222</v>
      </c>
      <c r="I218" s="49" t="s">
        <v>540</v>
      </c>
      <c r="J218" s="50">
        <v>0</v>
      </c>
      <c r="K218" s="50">
        <v>0</v>
      </c>
      <c r="L218" s="50">
        <v>0</v>
      </c>
      <c r="M218" s="50">
        <v>0</v>
      </c>
      <c r="N218" s="50"/>
      <c r="O218" s="50">
        <v>0</v>
      </c>
      <c r="P218" s="74">
        <v>0</v>
      </c>
      <c r="Q218" s="74">
        <v>0</v>
      </c>
      <c r="R218" s="74">
        <v>0</v>
      </c>
      <c r="S218" s="75"/>
    </row>
    <row r="219" spans="9:11" ht="12.75">
      <c r="I219" s="4"/>
      <c r="K219" s="3"/>
    </row>
    <row r="220" spans="9:11" ht="12.75">
      <c r="I220" s="4"/>
      <c r="K220" s="3"/>
    </row>
    <row r="221" spans="9:11" ht="12.75">
      <c r="I221" s="4"/>
      <c r="K221" s="3"/>
    </row>
    <row r="222" spans="8:11" ht="12.75">
      <c r="H222" s="33" t="s">
        <v>366</v>
      </c>
      <c r="I222" s="4"/>
      <c r="K222" s="3"/>
    </row>
    <row r="223" ht="13.5">
      <c r="I223" s="427" t="s">
        <v>372</v>
      </c>
    </row>
    <row r="224" ht="13.5">
      <c r="I224" s="427" t="s">
        <v>373</v>
      </c>
    </row>
    <row r="225" ht="13.5">
      <c r="I225" s="428" t="s">
        <v>374</v>
      </c>
    </row>
    <row r="226" ht="13.5">
      <c r="I226" s="428" t="s">
        <v>375</v>
      </c>
    </row>
    <row r="227" ht="13.5">
      <c r="I227" s="428" t="s">
        <v>376</v>
      </c>
    </row>
    <row r="228" spans="9:18" ht="13.5">
      <c r="I228" s="704" t="s">
        <v>377</v>
      </c>
      <c r="J228" s="704"/>
      <c r="K228" s="704"/>
      <c r="L228" s="704"/>
      <c r="M228" s="704"/>
      <c r="N228" s="704"/>
      <c r="O228" s="704"/>
      <c r="P228" s="704"/>
      <c r="Q228" s="704"/>
      <c r="R228" s="704"/>
    </row>
    <row r="229" ht="13.5">
      <c r="I229" s="428" t="s">
        <v>378</v>
      </c>
    </row>
  </sheetData>
  <sheetProtection/>
  <mergeCells count="8">
    <mergeCell ref="I228:R228"/>
    <mergeCell ref="H31:I31"/>
    <mergeCell ref="H28:I28"/>
    <mergeCell ref="A12:G12"/>
    <mergeCell ref="A2:I2"/>
    <mergeCell ref="A6:S6"/>
    <mergeCell ref="A7:S7"/>
    <mergeCell ref="A10:I10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96" r:id="rId1"/>
  <headerFooter alignWithMargins="0">
    <oddFooter>&amp;CStranica &amp;P</oddFooter>
  </headerFooter>
  <rowBreaks count="4" manualBreakCount="4">
    <brk id="33" max="18" man="1"/>
    <brk id="86" max="18" man="1"/>
    <brk id="141" max="19" man="1"/>
    <brk id="193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49" customWidth="1"/>
    <col min="2" max="2" width="4.140625" style="149" customWidth="1"/>
    <col min="3" max="3" width="7.421875" style="149" customWidth="1"/>
    <col min="4" max="4" width="60.7109375" style="149" customWidth="1"/>
    <col min="5" max="5" width="20.421875" style="149" hidden="1" customWidth="1"/>
    <col min="6" max="6" width="14.7109375" style="244" customWidth="1"/>
    <col min="7" max="8" width="14.7109375" style="383" customWidth="1"/>
    <col min="9" max="9" width="6.7109375" style="244" customWidth="1"/>
    <col min="10" max="10" width="7.140625" style="244" customWidth="1"/>
    <col min="11" max="16384" width="9.140625" style="149" customWidth="1"/>
  </cols>
  <sheetData>
    <row r="2" spans="1:10" s="145" customFormat="1" ht="16.5" customHeight="1">
      <c r="A2" s="759" t="s">
        <v>177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0" s="146" customFormat="1" ht="18" customHeight="1">
      <c r="A3" s="759" t="s">
        <v>116</v>
      </c>
      <c r="B3" s="759"/>
      <c r="C3" s="759"/>
      <c r="D3" s="759"/>
      <c r="E3" s="759"/>
      <c r="F3" s="759"/>
      <c r="G3" s="759"/>
      <c r="H3" s="759"/>
      <c r="I3" s="759"/>
      <c r="J3" s="759"/>
    </row>
    <row r="4" spans="1:10" s="145" customFormat="1" ht="30" customHeight="1">
      <c r="A4" s="749" t="s">
        <v>286</v>
      </c>
      <c r="B4" s="749"/>
      <c r="C4" s="749"/>
      <c r="D4" s="749"/>
      <c r="E4" s="749"/>
      <c r="F4" s="749"/>
      <c r="G4" s="749"/>
      <c r="H4" s="749"/>
      <c r="I4" s="749"/>
      <c r="J4" s="749"/>
    </row>
    <row r="5" spans="1:10" ht="13.5" customHeight="1" thickBot="1">
      <c r="A5" s="148"/>
      <c r="B5" s="148"/>
      <c r="C5" s="148"/>
      <c r="D5" s="148"/>
      <c r="E5" s="148"/>
      <c r="F5" s="346"/>
      <c r="G5" s="408"/>
      <c r="H5" s="408"/>
      <c r="I5" s="327"/>
      <c r="J5" s="327"/>
    </row>
    <row r="6" spans="1:10" s="138" customFormat="1" ht="36.75" customHeight="1" thickBot="1">
      <c r="A6" s="418" t="s">
        <v>178</v>
      </c>
      <c r="B6" s="150" t="s">
        <v>111</v>
      </c>
      <c r="C6" s="151" t="s">
        <v>11</v>
      </c>
      <c r="D6" s="152" t="s">
        <v>179</v>
      </c>
      <c r="E6" s="151" t="s">
        <v>180</v>
      </c>
      <c r="F6" s="151" t="s">
        <v>181</v>
      </c>
      <c r="G6" s="406" t="s">
        <v>182</v>
      </c>
      <c r="H6" s="406" t="s">
        <v>183</v>
      </c>
      <c r="I6" s="425" t="s">
        <v>347</v>
      </c>
      <c r="J6" s="426" t="s">
        <v>349</v>
      </c>
    </row>
    <row r="7" spans="1:10" s="362" customFormat="1" ht="10.5" thickBot="1">
      <c r="A7" s="359">
        <v>1</v>
      </c>
      <c r="B7" s="360">
        <v>2</v>
      </c>
      <c r="C7" s="361">
        <v>3</v>
      </c>
      <c r="D7" s="360">
        <v>4</v>
      </c>
      <c r="E7" s="360">
        <v>2</v>
      </c>
      <c r="F7" s="360">
        <v>5</v>
      </c>
      <c r="G7" s="407">
        <v>6</v>
      </c>
      <c r="H7" s="407">
        <v>7</v>
      </c>
      <c r="I7" s="419">
        <v>8</v>
      </c>
      <c r="J7" s="420">
        <v>9</v>
      </c>
    </row>
    <row r="8" spans="1:10" s="317" customFormat="1" ht="36" customHeight="1" thickBot="1">
      <c r="A8" s="757" t="s">
        <v>294</v>
      </c>
      <c r="B8" s="758"/>
      <c r="C8" s="758"/>
      <c r="D8" s="758"/>
      <c r="E8" s="316">
        <f>SUM(E499)</f>
        <v>5608000</v>
      </c>
      <c r="F8" s="363">
        <f>SUM(F499)</f>
        <v>8864000</v>
      </c>
      <c r="G8" s="363">
        <f>SUM(G499)</f>
        <v>5897500</v>
      </c>
      <c r="H8" s="363">
        <f>SUM(H499)</f>
        <v>6257000</v>
      </c>
      <c r="I8" s="348">
        <f>AVERAGE(G8/F8*100)</f>
        <v>66.53316787003611</v>
      </c>
      <c r="J8" s="348">
        <f>AVERAGE(H8/G8*100)</f>
        <v>106.0958033064858</v>
      </c>
    </row>
    <row r="9" spans="1:10" s="292" customFormat="1" ht="18" thickBot="1">
      <c r="A9" s="154"/>
      <c r="B9" s="154"/>
      <c r="C9" s="154"/>
      <c r="D9" s="154"/>
      <c r="E9" s="155"/>
      <c r="F9" s="364"/>
      <c r="G9" s="364"/>
      <c r="H9" s="364"/>
      <c r="I9" s="328"/>
      <c r="J9" s="328"/>
    </row>
    <row r="10" spans="1:10" s="167" customFormat="1" ht="15" customHeight="1" thickBot="1">
      <c r="A10" s="720" t="s">
        <v>275</v>
      </c>
      <c r="B10" s="721"/>
      <c r="C10" s="721"/>
      <c r="D10" s="721"/>
      <c r="E10" s="276">
        <f>SUM(E12+E27)</f>
        <v>61000</v>
      </c>
      <c r="F10" s="366">
        <f>SUM(F12+F27)</f>
        <v>94000</v>
      </c>
      <c r="G10" s="366">
        <f>SUM(G12+G27)</f>
        <v>88000</v>
      </c>
      <c r="H10" s="366">
        <f>SUM(H12+H27)</f>
        <v>87000</v>
      </c>
      <c r="I10" s="329">
        <f>AVERAGE(G10/F10*100)</f>
        <v>93.61702127659575</v>
      </c>
      <c r="J10" s="329">
        <f>AVERAGE(H10/G10*100)</f>
        <v>98.86363636363636</v>
      </c>
    </row>
    <row r="11" spans="1:10" s="226" customFormat="1" ht="17.25" customHeight="1" thickBot="1">
      <c r="A11" s="158"/>
      <c r="B11" s="158"/>
      <c r="C11" s="158"/>
      <c r="D11" s="158"/>
      <c r="E11" s="159"/>
      <c r="F11" s="367"/>
      <c r="G11" s="367"/>
      <c r="H11" s="367"/>
      <c r="I11" s="330"/>
      <c r="J11" s="330"/>
    </row>
    <row r="12" spans="1:10" s="161" customFormat="1" ht="15.75" customHeight="1" thickBot="1">
      <c r="A12" s="722" t="s">
        <v>273</v>
      </c>
      <c r="B12" s="723"/>
      <c r="C12" s="723"/>
      <c r="D12" s="724"/>
      <c r="E12" s="160">
        <f>SUM(E16)</f>
        <v>61000</v>
      </c>
      <c r="F12" s="368">
        <f>SUM(F16)</f>
        <v>69000</v>
      </c>
      <c r="G12" s="368">
        <f>SUM(G16)</f>
        <v>66000</v>
      </c>
      <c r="H12" s="368">
        <f>SUM(H16)</f>
        <v>66000</v>
      </c>
      <c r="I12" s="331">
        <f>AVERAGE(G12/F12*100)</f>
        <v>95.65217391304348</v>
      </c>
      <c r="J12" s="331">
        <f>AVERAGE(H12/G12*100)</f>
        <v>100</v>
      </c>
    </row>
    <row r="13" spans="1:10" s="293" customFormat="1" ht="16.5" customHeight="1">
      <c r="A13" s="162"/>
      <c r="B13" s="162"/>
      <c r="C13" s="162"/>
      <c r="D13" s="162"/>
      <c r="E13" s="163"/>
      <c r="F13" s="369"/>
      <c r="G13" s="369"/>
      <c r="H13" s="369"/>
      <c r="I13" s="330"/>
      <c r="J13" s="330"/>
    </row>
    <row r="14" spans="1:10" s="167" customFormat="1" ht="15">
      <c r="A14" s="164"/>
      <c r="B14" s="164"/>
      <c r="C14" s="164"/>
      <c r="D14" s="165" t="s">
        <v>184</v>
      </c>
      <c r="E14" s="166"/>
      <c r="F14" s="370"/>
      <c r="G14" s="370"/>
      <c r="H14" s="409"/>
      <c r="I14" s="336"/>
      <c r="J14" s="336"/>
    </row>
    <row r="15" spans="1:10" s="157" customFormat="1" ht="13.5">
      <c r="A15" s="164"/>
      <c r="B15" s="164"/>
      <c r="C15" s="164"/>
      <c r="D15" s="326" t="s">
        <v>185</v>
      </c>
      <c r="E15" s="168"/>
      <c r="F15" s="371"/>
      <c r="G15" s="371"/>
      <c r="H15" s="410"/>
      <c r="I15" s="337"/>
      <c r="J15" s="337"/>
    </row>
    <row r="16" spans="1:10" s="157" customFormat="1" ht="13.5">
      <c r="A16" s="169"/>
      <c r="B16" s="169"/>
      <c r="C16" s="169"/>
      <c r="D16" s="350" t="s">
        <v>297</v>
      </c>
      <c r="E16" s="170">
        <f>SUM(E17+E23)</f>
        <v>61000</v>
      </c>
      <c r="F16" s="372">
        <f>SUM(F17+F23)</f>
        <v>69000</v>
      </c>
      <c r="G16" s="372">
        <f>SUM(G17+G23)</f>
        <v>66000</v>
      </c>
      <c r="H16" s="414">
        <f>SUM(H17+H23)</f>
        <v>66000</v>
      </c>
      <c r="I16" s="416">
        <f>AVERAGE(G16/F16*100)</f>
        <v>95.65217391304348</v>
      </c>
      <c r="J16" s="416">
        <f>AVERAGE(H16/G16*100)</f>
        <v>100</v>
      </c>
    </row>
    <row r="17" spans="1:10" s="157" customFormat="1" ht="12.75">
      <c r="A17" s="202" t="s">
        <v>298</v>
      </c>
      <c r="B17" s="171"/>
      <c r="C17" s="172">
        <v>32</v>
      </c>
      <c r="D17" s="171" t="s">
        <v>186</v>
      </c>
      <c r="E17" s="173">
        <f>SUM(E18+E20)</f>
        <v>50000</v>
      </c>
      <c r="F17" s="373">
        <f>SUM(F18+F20)</f>
        <v>58000</v>
      </c>
      <c r="G17" s="373">
        <v>55000</v>
      </c>
      <c r="H17" s="373">
        <v>55000</v>
      </c>
      <c r="I17" s="415">
        <f>AVERAGE(G17/F17*100)</f>
        <v>94.82758620689656</v>
      </c>
      <c r="J17" s="415">
        <f>AVERAGE(H17/G17*100)</f>
        <v>100</v>
      </c>
    </row>
    <row r="18" spans="1:10" s="201" customFormat="1" ht="13.5">
      <c r="A18" s="202" t="s">
        <v>298</v>
      </c>
      <c r="B18" s="199"/>
      <c r="C18" s="196">
        <v>323</v>
      </c>
      <c r="D18" s="197" t="s">
        <v>57</v>
      </c>
      <c r="E18" s="200">
        <f>SUM(E19)</f>
        <v>0</v>
      </c>
      <c r="F18" s="374">
        <f>SUM(F19)</f>
        <v>5000</v>
      </c>
      <c r="G18" s="374"/>
      <c r="H18" s="374"/>
      <c r="I18" s="415">
        <f aca="true" t="shared" si="0" ref="I18:J25">AVERAGE(G18/F18*100)</f>
        <v>0</v>
      </c>
      <c r="J18" s="415"/>
    </row>
    <row r="19" spans="1:10" s="182" customFormat="1" ht="13.5" hidden="1">
      <c r="A19" s="202" t="s">
        <v>298</v>
      </c>
      <c r="B19" s="199">
        <v>1</v>
      </c>
      <c r="C19" s="203">
        <v>3233</v>
      </c>
      <c r="D19" s="204" t="s">
        <v>60</v>
      </c>
      <c r="E19" s="205">
        <v>0</v>
      </c>
      <c r="F19" s="375">
        <v>5000</v>
      </c>
      <c r="G19" s="375"/>
      <c r="H19" s="375"/>
      <c r="I19" s="415">
        <f t="shared" si="0"/>
        <v>0</v>
      </c>
      <c r="J19" s="415"/>
    </row>
    <row r="20" spans="1:10" s="174" customFormat="1" ht="13.5">
      <c r="A20" s="202" t="s">
        <v>298</v>
      </c>
      <c r="B20" s="171"/>
      <c r="C20" s="172">
        <v>329</v>
      </c>
      <c r="D20" s="171" t="s">
        <v>66</v>
      </c>
      <c r="E20" s="173">
        <f>SUM(E21:E22)</f>
        <v>50000</v>
      </c>
      <c r="F20" s="373">
        <f>SUM(F21:F22)</f>
        <v>53000</v>
      </c>
      <c r="G20" s="373"/>
      <c r="H20" s="373"/>
      <c r="I20" s="415">
        <f t="shared" si="0"/>
        <v>0</v>
      </c>
      <c r="J20" s="415"/>
    </row>
    <row r="21" spans="1:10" s="174" customFormat="1" ht="13.5" hidden="1">
      <c r="A21" s="202" t="s">
        <v>298</v>
      </c>
      <c r="B21" s="175">
        <v>2</v>
      </c>
      <c r="C21" s="176">
        <v>3291</v>
      </c>
      <c r="D21" s="175" t="s">
        <v>67</v>
      </c>
      <c r="E21" s="177">
        <v>50000</v>
      </c>
      <c r="F21" s="376">
        <v>50000</v>
      </c>
      <c r="G21" s="376"/>
      <c r="H21" s="376"/>
      <c r="I21" s="415">
        <f t="shared" si="0"/>
        <v>0</v>
      </c>
      <c r="J21" s="415"/>
    </row>
    <row r="22" spans="1:10" s="174" customFormat="1" ht="13.5" hidden="1">
      <c r="A22" s="202" t="s">
        <v>298</v>
      </c>
      <c r="B22" s="175">
        <v>3</v>
      </c>
      <c r="C22" s="176">
        <v>3293</v>
      </c>
      <c r="D22" s="175" t="s">
        <v>69</v>
      </c>
      <c r="E22" s="177">
        <v>0</v>
      </c>
      <c r="F22" s="376">
        <v>3000</v>
      </c>
      <c r="G22" s="376"/>
      <c r="H22" s="376"/>
      <c r="I22" s="415">
        <f t="shared" si="0"/>
        <v>0</v>
      </c>
      <c r="J22" s="415"/>
    </row>
    <row r="23" spans="1:10" s="157" customFormat="1" ht="12.75">
      <c r="A23" s="202" t="s">
        <v>298</v>
      </c>
      <c r="B23" s="171"/>
      <c r="C23" s="172">
        <v>38</v>
      </c>
      <c r="D23" s="171" t="s">
        <v>86</v>
      </c>
      <c r="E23" s="173">
        <f>SUM(E24)</f>
        <v>11000</v>
      </c>
      <c r="F23" s="373">
        <f>SUM(F24)</f>
        <v>11000</v>
      </c>
      <c r="G23" s="373">
        <v>11000</v>
      </c>
      <c r="H23" s="373">
        <v>11000</v>
      </c>
      <c r="I23" s="415">
        <f t="shared" si="0"/>
        <v>100</v>
      </c>
      <c r="J23" s="415">
        <f t="shared" si="0"/>
        <v>100</v>
      </c>
    </row>
    <row r="24" spans="1:10" s="174" customFormat="1" ht="13.5">
      <c r="A24" s="202" t="s">
        <v>298</v>
      </c>
      <c r="B24" s="171"/>
      <c r="C24" s="172">
        <v>381</v>
      </c>
      <c r="D24" s="171" t="s">
        <v>38</v>
      </c>
      <c r="E24" s="173">
        <f>SUM(E25)</f>
        <v>11000</v>
      </c>
      <c r="F24" s="373">
        <f>SUM(F25)</f>
        <v>11000</v>
      </c>
      <c r="G24" s="373"/>
      <c r="H24" s="373"/>
      <c r="I24" s="415">
        <f t="shared" si="0"/>
        <v>0</v>
      </c>
      <c r="J24" s="415"/>
    </row>
    <row r="25" spans="1:10" s="174" customFormat="1" ht="13.5" hidden="1">
      <c r="A25" s="202" t="s">
        <v>298</v>
      </c>
      <c r="B25" s="175">
        <v>4</v>
      </c>
      <c r="C25" s="176">
        <v>381142</v>
      </c>
      <c r="D25" s="175" t="s">
        <v>84</v>
      </c>
      <c r="E25" s="177">
        <v>11000</v>
      </c>
      <c r="F25" s="376">
        <v>11000</v>
      </c>
      <c r="G25" s="376"/>
      <c r="H25" s="376"/>
      <c r="I25" s="415">
        <f t="shared" si="0"/>
        <v>0</v>
      </c>
      <c r="J25" s="415"/>
    </row>
    <row r="26" spans="1:10" s="174" customFormat="1" ht="14.25" thickBot="1">
      <c r="A26" s="179"/>
      <c r="B26" s="179"/>
      <c r="C26" s="180"/>
      <c r="D26" s="179"/>
      <c r="E26" s="181"/>
      <c r="F26" s="377"/>
      <c r="G26" s="378"/>
      <c r="H26" s="378"/>
      <c r="I26" s="335"/>
      <c r="J26" s="335"/>
    </row>
    <row r="27" spans="1:10" s="161" customFormat="1" ht="15.75" customHeight="1" thickBot="1">
      <c r="A27" s="722" t="s">
        <v>274</v>
      </c>
      <c r="B27" s="723"/>
      <c r="C27" s="723"/>
      <c r="D27" s="724"/>
      <c r="E27" s="160">
        <f>SUM(E31)</f>
        <v>0</v>
      </c>
      <c r="F27" s="368">
        <f>SUM(F31)</f>
        <v>25000</v>
      </c>
      <c r="G27" s="368">
        <f>SUM(G31)</f>
        <v>22000</v>
      </c>
      <c r="H27" s="368">
        <f>SUM(H31)</f>
        <v>21000</v>
      </c>
      <c r="I27" s="331">
        <f>AVERAGE(G27/F27*100)</f>
        <v>88</v>
      </c>
      <c r="J27" s="331">
        <f>AVERAGE(H27/G27*100)</f>
        <v>95.45454545454545</v>
      </c>
    </row>
    <row r="28" spans="1:10" s="293" customFormat="1" ht="16.5" customHeight="1">
      <c r="A28" s="162"/>
      <c r="B28" s="162"/>
      <c r="C28" s="162"/>
      <c r="D28" s="162"/>
      <c r="E28" s="163"/>
      <c r="F28" s="369"/>
      <c r="G28" s="369"/>
      <c r="H28" s="369"/>
      <c r="I28" s="330"/>
      <c r="J28" s="330"/>
    </row>
    <row r="29" spans="1:10" s="167" customFormat="1" ht="15">
      <c r="A29" s="164"/>
      <c r="B29" s="164"/>
      <c r="C29" s="164"/>
      <c r="D29" s="165" t="s">
        <v>184</v>
      </c>
      <c r="E29" s="166"/>
      <c r="F29" s="370"/>
      <c r="G29" s="370"/>
      <c r="H29" s="370"/>
      <c r="I29" s="332"/>
      <c r="J29" s="332"/>
    </row>
    <row r="30" spans="1:10" s="157" customFormat="1" ht="13.5">
      <c r="A30" s="164"/>
      <c r="B30" s="164"/>
      <c r="C30" s="164"/>
      <c r="D30" s="326" t="s">
        <v>185</v>
      </c>
      <c r="E30" s="168"/>
      <c r="F30" s="371"/>
      <c r="G30" s="371"/>
      <c r="H30" s="371"/>
      <c r="I30" s="333"/>
      <c r="J30" s="333"/>
    </row>
    <row r="31" spans="1:10" s="157" customFormat="1" ht="13.5">
      <c r="A31" s="169"/>
      <c r="B31" s="169"/>
      <c r="C31" s="169"/>
      <c r="D31" s="350" t="s">
        <v>300</v>
      </c>
      <c r="E31" s="170">
        <f>SUM(E32+E38)</f>
        <v>0</v>
      </c>
      <c r="F31" s="372">
        <f>SUM(F32+F38)</f>
        <v>25000</v>
      </c>
      <c r="G31" s="372">
        <f>SUM(G32+G38)</f>
        <v>22000</v>
      </c>
      <c r="H31" s="372">
        <f>SUM(H32+H38)</f>
        <v>21000</v>
      </c>
      <c r="I31" s="416">
        <f>AVERAGE(G31/F31*100)</f>
        <v>88</v>
      </c>
      <c r="J31" s="416">
        <f>AVERAGE(H31/G31*100)</f>
        <v>95.45454545454545</v>
      </c>
    </row>
    <row r="32" spans="1:10" s="157" customFormat="1" ht="12.75">
      <c r="A32" s="202" t="s">
        <v>299</v>
      </c>
      <c r="B32" s="171"/>
      <c r="C32" s="172">
        <v>32</v>
      </c>
      <c r="D32" s="171" t="s">
        <v>186</v>
      </c>
      <c r="E32" s="173">
        <f>SUM(E33+E35)</f>
        <v>0</v>
      </c>
      <c r="F32" s="373">
        <f>SUM(F33+F35)</f>
        <v>22000</v>
      </c>
      <c r="G32" s="373">
        <v>20000</v>
      </c>
      <c r="H32" s="373">
        <v>20000</v>
      </c>
      <c r="I32" s="415">
        <f aca="true" t="shared" si="1" ref="I32:J40">AVERAGE(G32/F32*100)</f>
        <v>90.9090909090909</v>
      </c>
      <c r="J32" s="415">
        <f t="shared" si="1"/>
        <v>100</v>
      </c>
    </row>
    <row r="33" spans="1:10" s="201" customFormat="1" ht="13.5">
      <c r="A33" s="202" t="s">
        <v>299</v>
      </c>
      <c r="B33" s="199"/>
      <c r="C33" s="196">
        <v>323</v>
      </c>
      <c r="D33" s="197" t="s">
        <v>57</v>
      </c>
      <c r="E33" s="200">
        <f>SUM(E34)</f>
        <v>0</v>
      </c>
      <c r="F33" s="374">
        <f>SUM(F34)</f>
        <v>10000</v>
      </c>
      <c r="G33" s="374"/>
      <c r="H33" s="374"/>
      <c r="I33" s="415">
        <f t="shared" si="1"/>
        <v>0</v>
      </c>
      <c r="J33" s="415"/>
    </row>
    <row r="34" spans="1:10" s="182" customFormat="1" ht="13.5" hidden="1">
      <c r="A34" s="202" t="s">
        <v>299</v>
      </c>
      <c r="B34" s="199">
        <v>5</v>
      </c>
      <c r="C34" s="203">
        <v>3233</v>
      </c>
      <c r="D34" s="204" t="s">
        <v>60</v>
      </c>
      <c r="E34" s="205">
        <v>0</v>
      </c>
      <c r="F34" s="375">
        <v>10000</v>
      </c>
      <c r="G34" s="375"/>
      <c r="H34" s="375"/>
      <c r="I34" s="415">
        <f t="shared" si="1"/>
        <v>0</v>
      </c>
      <c r="J34" s="415"/>
    </row>
    <row r="35" spans="1:10" s="174" customFormat="1" ht="13.5">
      <c r="A35" s="202" t="s">
        <v>299</v>
      </c>
      <c r="B35" s="171"/>
      <c r="C35" s="172">
        <v>329</v>
      </c>
      <c r="D35" s="171" t="s">
        <v>66</v>
      </c>
      <c r="E35" s="173">
        <f>SUM(E36:E37)</f>
        <v>0</v>
      </c>
      <c r="F35" s="373">
        <f>SUM(F36:F37)</f>
        <v>12000</v>
      </c>
      <c r="G35" s="373"/>
      <c r="H35" s="373"/>
      <c r="I35" s="415">
        <f t="shared" si="1"/>
        <v>0</v>
      </c>
      <c r="J35" s="415"/>
    </row>
    <row r="36" spans="1:10" s="174" customFormat="1" ht="13.5" hidden="1">
      <c r="A36" s="202" t="s">
        <v>299</v>
      </c>
      <c r="B36" s="175">
        <v>6</v>
      </c>
      <c r="C36" s="176">
        <v>3293</v>
      </c>
      <c r="D36" s="175" t="s">
        <v>69</v>
      </c>
      <c r="E36" s="177">
        <v>0</v>
      </c>
      <c r="F36" s="376">
        <v>2000</v>
      </c>
      <c r="G36" s="376"/>
      <c r="H36" s="376"/>
      <c r="I36" s="415">
        <f t="shared" si="1"/>
        <v>0</v>
      </c>
      <c r="J36" s="415"/>
    </row>
    <row r="37" spans="1:10" s="174" customFormat="1" ht="13.5" hidden="1">
      <c r="A37" s="202" t="s">
        <v>299</v>
      </c>
      <c r="B37" s="175">
        <v>7</v>
      </c>
      <c r="C37" s="176">
        <v>3299</v>
      </c>
      <c r="D37" s="175" t="s">
        <v>66</v>
      </c>
      <c r="E37" s="177">
        <v>0</v>
      </c>
      <c r="F37" s="376">
        <v>10000</v>
      </c>
      <c r="G37" s="376"/>
      <c r="H37" s="376"/>
      <c r="I37" s="415">
        <f t="shared" si="1"/>
        <v>0</v>
      </c>
      <c r="J37" s="415"/>
    </row>
    <row r="38" spans="1:10" s="157" customFormat="1" ht="12.75">
      <c r="A38" s="202" t="s">
        <v>299</v>
      </c>
      <c r="B38" s="171"/>
      <c r="C38" s="172">
        <v>38</v>
      </c>
      <c r="D38" s="171" t="s">
        <v>86</v>
      </c>
      <c r="E38" s="173">
        <f>SUM(E39)</f>
        <v>0</v>
      </c>
      <c r="F38" s="373">
        <f>SUM(F39)</f>
        <v>3000</v>
      </c>
      <c r="G38" s="373">
        <v>2000</v>
      </c>
      <c r="H38" s="373">
        <v>1000</v>
      </c>
      <c r="I38" s="415">
        <f t="shared" si="1"/>
        <v>66.66666666666666</v>
      </c>
      <c r="J38" s="415">
        <f t="shared" si="1"/>
        <v>50</v>
      </c>
    </row>
    <row r="39" spans="1:10" s="174" customFormat="1" ht="13.5">
      <c r="A39" s="202" t="s">
        <v>299</v>
      </c>
      <c r="B39" s="171"/>
      <c r="C39" s="172">
        <v>381</v>
      </c>
      <c r="D39" s="171" t="s">
        <v>38</v>
      </c>
      <c r="E39" s="173">
        <f>SUM(E40)</f>
        <v>0</v>
      </c>
      <c r="F39" s="373">
        <f>SUM(F40)</f>
        <v>3000</v>
      </c>
      <c r="G39" s="373"/>
      <c r="H39" s="373"/>
      <c r="I39" s="415">
        <f t="shared" si="1"/>
        <v>0</v>
      </c>
      <c r="J39" s="415"/>
    </row>
    <row r="40" spans="1:10" s="174" customFormat="1" ht="13.5" hidden="1">
      <c r="A40" s="202" t="s">
        <v>299</v>
      </c>
      <c r="B40" s="175">
        <v>8</v>
      </c>
      <c r="C40" s="176">
        <v>3811</v>
      </c>
      <c r="D40" s="175" t="s">
        <v>38</v>
      </c>
      <c r="E40" s="177">
        <v>0</v>
      </c>
      <c r="F40" s="376">
        <v>3000</v>
      </c>
      <c r="G40" s="376"/>
      <c r="H40" s="376"/>
      <c r="I40" s="415">
        <f t="shared" si="1"/>
        <v>0</v>
      </c>
      <c r="J40" s="415"/>
    </row>
    <row r="41" spans="1:10" s="174" customFormat="1" ht="14.25" thickBot="1">
      <c r="A41" s="179"/>
      <c r="B41" s="179"/>
      <c r="C41" s="180"/>
      <c r="D41" s="179"/>
      <c r="E41" s="181"/>
      <c r="F41" s="378"/>
      <c r="G41" s="378"/>
      <c r="H41" s="378"/>
      <c r="I41" s="335"/>
      <c r="J41" s="335"/>
    </row>
    <row r="42" spans="1:10" s="182" customFormat="1" ht="17.25" thickBot="1">
      <c r="A42" s="725" t="s">
        <v>276</v>
      </c>
      <c r="B42" s="726"/>
      <c r="C42" s="726"/>
      <c r="D42" s="727"/>
      <c r="E42" s="156">
        <f>SUM(E44)</f>
        <v>2116000</v>
      </c>
      <c r="F42" s="379">
        <f>SUM(F44)</f>
        <v>1273000</v>
      </c>
      <c r="G42" s="379">
        <f>SUM(G44)</f>
        <v>1260000</v>
      </c>
      <c r="H42" s="379">
        <f>SUM(H44)</f>
        <v>1230000</v>
      </c>
      <c r="I42" s="329">
        <f>AVERAGE(G42/F42*100)</f>
        <v>98.97879025923017</v>
      </c>
      <c r="J42" s="329">
        <f>AVERAGE(H42/G42*100)</f>
        <v>97.61904761904762</v>
      </c>
    </row>
    <row r="43" spans="1:10" s="182" customFormat="1" ht="15.75" thickBot="1">
      <c r="A43" s="183"/>
      <c r="B43" s="167"/>
      <c r="C43" s="167"/>
      <c r="D43" s="167"/>
      <c r="E43" s="163"/>
      <c r="F43" s="369"/>
      <c r="G43" s="369"/>
      <c r="H43" s="369"/>
      <c r="I43" s="330"/>
      <c r="J43" s="330"/>
    </row>
    <row r="44" spans="1:10" s="182" customFormat="1" ht="15.75" thickBot="1">
      <c r="A44" s="728" t="s">
        <v>277</v>
      </c>
      <c r="B44" s="729"/>
      <c r="C44" s="729"/>
      <c r="D44" s="730"/>
      <c r="E44" s="160">
        <f>SUM(E48+E66+E101+E111+E118+E125)</f>
        <v>2116000</v>
      </c>
      <c r="F44" s="368">
        <f>SUM(F48+F66+F101+F111+F118+F125)</f>
        <v>1273000</v>
      </c>
      <c r="G44" s="368">
        <f>SUM(G48+G66+G101+G111+G118+G125)</f>
        <v>1260000</v>
      </c>
      <c r="H44" s="368">
        <f>SUM(H48+H66+H101+H111+H118+H125)</f>
        <v>1230000</v>
      </c>
      <c r="I44" s="331">
        <f>AVERAGE(G44/F44*100)</f>
        <v>98.97879025923017</v>
      </c>
      <c r="J44" s="331">
        <f>AVERAGE(H44/G44*100)</f>
        <v>97.61904761904762</v>
      </c>
    </row>
    <row r="45" spans="1:10" s="182" customFormat="1" ht="15">
      <c r="A45" s="184"/>
      <c r="B45" s="185"/>
      <c r="C45" s="185"/>
      <c r="D45" s="184"/>
      <c r="E45" s="163"/>
      <c r="F45" s="369"/>
      <c r="G45" s="369"/>
      <c r="H45" s="369"/>
      <c r="I45" s="330"/>
      <c r="J45" s="330"/>
    </row>
    <row r="46" spans="1:10" s="182" customFormat="1" ht="13.5">
      <c r="A46" s="186"/>
      <c r="B46" s="186"/>
      <c r="C46" s="186"/>
      <c r="D46" s="187" t="s">
        <v>187</v>
      </c>
      <c r="E46" s="188"/>
      <c r="F46" s="380"/>
      <c r="G46" s="409"/>
      <c r="H46" s="412"/>
      <c r="I46" s="336"/>
      <c r="J46" s="336"/>
    </row>
    <row r="47" spans="1:10" s="182" customFormat="1" ht="13.5">
      <c r="A47" s="186"/>
      <c r="B47" s="186"/>
      <c r="C47" s="186"/>
      <c r="D47" s="325" t="s">
        <v>188</v>
      </c>
      <c r="E47" s="190"/>
      <c r="F47" s="381"/>
      <c r="G47" s="410"/>
      <c r="H47" s="413"/>
      <c r="I47" s="337"/>
      <c r="J47" s="337"/>
    </row>
    <row r="48" spans="1:10" s="182" customFormat="1" ht="13.5">
      <c r="A48" s="192"/>
      <c r="B48" s="192"/>
      <c r="C48" s="192"/>
      <c r="D48" s="349" t="s">
        <v>278</v>
      </c>
      <c r="E48" s="193">
        <f>SUM(E49+E57)</f>
        <v>694000</v>
      </c>
      <c r="F48" s="382">
        <f>SUM(F49+F57)</f>
        <v>614000</v>
      </c>
      <c r="G48" s="382">
        <f>SUM(G49+G57)</f>
        <v>620000</v>
      </c>
      <c r="H48" s="382">
        <f>SUM(H49+H57)</f>
        <v>625000</v>
      </c>
      <c r="I48" s="416">
        <f>AVERAGE(G48/F48*100)</f>
        <v>100.9771986970684</v>
      </c>
      <c r="J48" s="416">
        <f>AVERAGE(H48/G48*100)</f>
        <v>100.80645161290323</v>
      </c>
    </row>
    <row r="49" spans="1:10" s="182" customFormat="1" ht="13.5">
      <c r="A49" s="202" t="s">
        <v>298</v>
      </c>
      <c r="B49" s="195"/>
      <c r="C49" s="196">
        <v>31</v>
      </c>
      <c r="D49" s="197" t="s">
        <v>42</v>
      </c>
      <c r="E49" s="198">
        <f>SUM(E50+E52+E54)</f>
        <v>613000</v>
      </c>
      <c r="F49" s="374">
        <f>SUM(F50+F52+F54)</f>
        <v>533000</v>
      </c>
      <c r="G49" s="374">
        <v>540000</v>
      </c>
      <c r="H49" s="374">
        <v>550000</v>
      </c>
      <c r="I49" s="415">
        <f aca="true" t="shared" si="2" ref="I49:J62">AVERAGE(G49/F49*100)</f>
        <v>101.31332082551594</v>
      </c>
      <c r="J49" s="415">
        <f t="shared" si="2"/>
        <v>101.85185185185186</v>
      </c>
    </row>
    <row r="50" spans="1:10" s="201" customFormat="1" ht="13.5">
      <c r="A50" s="202" t="s">
        <v>298</v>
      </c>
      <c r="B50" s="199"/>
      <c r="C50" s="196">
        <v>311</v>
      </c>
      <c r="D50" s="197" t="s">
        <v>189</v>
      </c>
      <c r="E50" s="200">
        <f>SUM(E51)</f>
        <v>500000</v>
      </c>
      <c r="F50" s="374">
        <f>SUM(F51)</f>
        <v>420000</v>
      </c>
      <c r="G50" s="374"/>
      <c r="H50" s="374"/>
      <c r="I50" s="415">
        <f t="shared" si="2"/>
        <v>0</v>
      </c>
      <c r="J50" s="415"/>
    </row>
    <row r="51" spans="1:10" s="182" customFormat="1" ht="13.5" hidden="1">
      <c r="A51" s="202" t="s">
        <v>298</v>
      </c>
      <c r="B51" s="199">
        <v>9</v>
      </c>
      <c r="C51" s="203">
        <v>3111</v>
      </c>
      <c r="D51" s="204" t="s">
        <v>190</v>
      </c>
      <c r="E51" s="205">
        <v>500000</v>
      </c>
      <c r="F51" s="375">
        <v>420000</v>
      </c>
      <c r="G51" s="375"/>
      <c r="H51" s="375"/>
      <c r="I51" s="415">
        <f t="shared" si="2"/>
        <v>0</v>
      </c>
      <c r="J51" s="415"/>
    </row>
    <row r="52" spans="1:10" s="201" customFormat="1" ht="13.5">
      <c r="A52" s="202" t="s">
        <v>298</v>
      </c>
      <c r="B52" s="195"/>
      <c r="C52" s="196">
        <v>312</v>
      </c>
      <c r="D52" s="197" t="s">
        <v>44</v>
      </c>
      <c r="E52" s="200">
        <f>SUM(E53)</f>
        <v>25000</v>
      </c>
      <c r="F52" s="374">
        <f>SUM(F53)</f>
        <v>25000</v>
      </c>
      <c r="G52" s="374"/>
      <c r="H52" s="374"/>
      <c r="I52" s="415">
        <f t="shared" si="2"/>
        <v>0</v>
      </c>
      <c r="J52" s="415"/>
    </row>
    <row r="53" spans="1:10" s="182" customFormat="1" ht="13.5" hidden="1">
      <c r="A53" s="202" t="s">
        <v>298</v>
      </c>
      <c r="B53" s="199">
        <v>10</v>
      </c>
      <c r="C53" s="203">
        <v>3121</v>
      </c>
      <c r="D53" s="204" t="s">
        <v>44</v>
      </c>
      <c r="E53" s="205">
        <v>25000</v>
      </c>
      <c r="F53" s="375">
        <v>25000</v>
      </c>
      <c r="G53" s="375"/>
      <c r="H53" s="375"/>
      <c r="I53" s="415">
        <f t="shared" si="2"/>
        <v>0</v>
      </c>
      <c r="J53" s="415"/>
    </row>
    <row r="54" spans="1:10" s="182" customFormat="1" ht="13.5">
      <c r="A54" s="202" t="s">
        <v>298</v>
      </c>
      <c r="B54" s="195"/>
      <c r="C54" s="196">
        <v>313</v>
      </c>
      <c r="D54" s="197" t="s">
        <v>45</v>
      </c>
      <c r="E54" s="200">
        <f>SUM(E55:E56)</f>
        <v>88000</v>
      </c>
      <c r="F54" s="374">
        <f>SUM(F55:F56)</f>
        <v>88000</v>
      </c>
      <c r="G54" s="374"/>
      <c r="H54" s="374"/>
      <c r="I54" s="415">
        <f t="shared" si="2"/>
        <v>0</v>
      </c>
      <c r="J54" s="415"/>
    </row>
    <row r="55" spans="1:10" s="182" customFormat="1" ht="13.5" hidden="1">
      <c r="A55" s="202" t="s">
        <v>298</v>
      </c>
      <c r="B55" s="199">
        <v>11</v>
      </c>
      <c r="C55" s="203">
        <v>3132</v>
      </c>
      <c r="D55" s="204" t="s">
        <v>191</v>
      </c>
      <c r="E55" s="205">
        <v>75000</v>
      </c>
      <c r="F55" s="375">
        <v>75000</v>
      </c>
      <c r="G55" s="375"/>
      <c r="H55" s="375"/>
      <c r="I55" s="415">
        <f t="shared" si="2"/>
        <v>0</v>
      </c>
      <c r="J55" s="415"/>
    </row>
    <row r="56" spans="1:10" s="182" customFormat="1" ht="13.5" hidden="1">
      <c r="A56" s="202" t="s">
        <v>298</v>
      </c>
      <c r="B56" s="199">
        <v>12</v>
      </c>
      <c r="C56" s="203">
        <v>3133</v>
      </c>
      <c r="D56" s="204" t="s">
        <v>192</v>
      </c>
      <c r="E56" s="205">
        <v>13000</v>
      </c>
      <c r="F56" s="375">
        <v>13000</v>
      </c>
      <c r="G56" s="375"/>
      <c r="H56" s="375"/>
      <c r="I56" s="415">
        <f t="shared" si="2"/>
        <v>0</v>
      </c>
      <c r="J56" s="415"/>
    </row>
    <row r="57" spans="1:10" s="182" customFormat="1" ht="13.5">
      <c r="A57" s="202" t="s">
        <v>298</v>
      </c>
      <c r="B57" s="195"/>
      <c r="C57" s="196">
        <v>32</v>
      </c>
      <c r="D57" s="197" t="s">
        <v>48</v>
      </c>
      <c r="E57" s="200">
        <f>SUM(E58)</f>
        <v>81000</v>
      </c>
      <c r="F57" s="374">
        <f>SUM(F58)</f>
        <v>81000</v>
      </c>
      <c r="G57" s="374">
        <v>80000</v>
      </c>
      <c r="H57" s="374">
        <v>75000</v>
      </c>
      <c r="I57" s="415">
        <f t="shared" si="2"/>
        <v>98.76543209876543</v>
      </c>
      <c r="J57" s="415">
        <f t="shared" si="2"/>
        <v>93.75</v>
      </c>
    </row>
    <row r="58" spans="1:10" s="182" customFormat="1" ht="13.5">
      <c r="A58" s="202" t="s">
        <v>298</v>
      </c>
      <c r="B58" s="195"/>
      <c r="C58" s="196">
        <v>321</v>
      </c>
      <c r="D58" s="197" t="s">
        <v>49</v>
      </c>
      <c r="E58" s="200">
        <f>SUM(E59:E62)</f>
        <v>81000</v>
      </c>
      <c r="F58" s="374">
        <f>SUM(F59:F62)</f>
        <v>81000</v>
      </c>
      <c r="G58" s="374"/>
      <c r="H58" s="374"/>
      <c r="I58" s="415">
        <f t="shared" si="2"/>
        <v>0</v>
      </c>
      <c r="J58" s="415"/>
    </row>
    <row r="59" spans="1:10" s="206" customFormat="1" ht="13.5" hidden="1">
      <c r="A59" s="202" t="s">
        <v>298</v>
      </c>
      <c r="B59" s="199">
        <v>13</v>
      </c>
      <c r="C59" s="203">
        <v>3211</v>
      </c>
      <c r="D59" s="204" t="s">
        <v>50</v>
      </c>
      <c r="E59" s="205">
        <v>30000</v>
      </c>
      <c r="F59" s="375">
        <v>30000</v>
      </c>
      <c r="G59" s="375"/>
      <c r="H59" s="375"/>
      <c r="I59" s="415">
        <f t="shared" si="2"/>
        <v>0</v>
      </c>
      <c r="J59" s="415"/>
    </row>
    <row r="60" spans="1:10" s="201" customFormat="1" ht="13.5" hidden="1">
      <c r="A60" s="202" t="s">
        <v>298</v>
      </c>
      <c r="B60" s="199">
        <v>14</v>
      </c>
      <c r="C60" s="203">
        <v>3212</v>
      </c>
      <c r="D60" s="204" t="s">
        <v>51</v>
      </c>
      <c r="E60" s="205">
        <v>26000</v>
      </c>
      <c r="F60" s="375">
        <v>26000</v>
      </c>
      <c r="G60" s="375"/>
      <c r="H60" s="375"/>
      <c r="I60" s="415">
        <f t="shared" si="2"/>
        <v>0</v>
      </c>
      <c r="J60" s="415"/>
    </row>
    <row r="61" spans="1:10" s="182" customFormat="1" ht="13.5" hidden="1">
      <c r="A61" s="202" t="s">
        <v>298</v>
      </c>
      <c r="B61" s="199">
        <v>15</v>
      </c>
      <c r="C61" s="203">
        <v>3213</v>
      </c>
      <c r="D61" s="204" t="s">
        <v>52</v>
      </c>
      <c r="E61" s="205">
        <v>10000</v>
      </c>
      <c r="F61" s="375">
        <v>10000</v>
      </c>
      <c r="G61" s="375"/>
      <c r="H61" s="375"/>
      <c r="I61" s="415">
        <f t="shared" si="2"/>
        <v>0</v>
      </c>
      <c r="J61" s="415"/>
    </row>
    <row r="62" spans="1:10" s="182" customFormat="1" ht="13.5" hidden="1">
      <c r="A62" s="202" t="s">
        <v>298</v>
      </c>
      <c r="B62" s="199">
        <v>16</v>
      </c>
      <c r="C62" s="203">
        <v>3214</v>
      </c>
      <c r="D62" s="204" t="s">
        <v>193</v>
      </c>
      <c r="E62" s="205">
        <v>15000</v>
      </c>
      <c r="F62" s="375">
        <v>15000</v>
      </c>
      <c r="G62" s="375"/>
      <c r="H62" s="375"/>
      <c r="I62" s="415">
        <f t="shared" si="2"/>
        <v>0</v>
      </c>
      <c r="J62" s="415"/>
    </row>
    <row r="63" spans="1:10" s="182" customFormat="1" ht="13.5">
      <c r="A63" s="207"/>
      <c r="B63" s="149"/>
      <c r="C63" s="208"/>
      <c r="D63" s="209"/>
      <c r="E63" s="210"/>
      <c r="F63" s="383"/>
      <c r="G63" s="383"/>
      <c r="H63" s="383"/>
      <c r="I63" s="330"/>
      <c r="J63" s="330"/>
    </row>
    <row r="64" spans="1:10" s="182" customFormat="1" ht="13.5">
      <c r="A64" s="211"/>
      <c r="B64" s="211"/>
      <c r="C64" s="211"/>
      <c r="D64" s="212" t="s">
        <v>184</v>
      </c>
      <c r="E64" s="189"/>
      <c r="F64" s="380"/>
      <c r="G64" s="380"/>
      <c r="H64" s="409"/>
      <c r="I64" s="336"/>
      <c r="J64" s="336"/>
    </row>
    <row r="65" spans="1:10" s="157" customFormat="1" ht="13.5">
      <c r="A65" s="211"/>
      <c r="B65" s="211"/>
      <c r="C65" s="211"/>
      <c r="D65" s="324" t="s">
        <v>194</v>
      </c>
      <c r="E65" s="191"/>
      <c r="F65" s="381"/>
      <c r="G65" s="381"/>
      <c r="H65" s="410"/>
      <c r="I65" s="337"/>
      <c r="J65" s="337"/>
    </row>
    <row r="66" spans="1:10" s="157" customFormat="1" ht="13.5">
      <c r="A66" s="213"/>
      <c r="B66" s="213"/>
      <c r="C66" s="213"/>
      <c r="D66" s="349" t="s">
        <v>296</v>
      </c>
      <c r="E66" s="194">
        <f>SUM(E67+E91)</f>
        <v>1335000</v>
      </c>
      <c r="F66" s="384">
        <f>SUM(F67+F91)</f>
        <v>554000</v>
      </c>
      <c r="G66" s="384">
        <f>SUM(G67+G91)</f>
        <v>545000</v>
      </c>
      <c r="H66" s="384">
        <f>SUM(H67+H91)</f>
        <v>515000</v>
      </c>
      <c r="I66" s="416">
        <f>AVERAGE(G66/F66*100)</f>
        <v>98.37545126353791</v>
      </c>
      <c r="J66" s="416">
        <f>AVERAGE(H66/G66*100)</f>
        <v>94.4954128440367</v>
      </c>
    </row>
    <row r="67" spans="1:10" s="157" customFormat="1" ht="12.75">
      <c r="A67" s="202" t="s">
        <v>312</v>
      </c>
      <c r="B67" s="195"/>
      <c r="C67" s="196">
        <v>32</v>
      </c>
      <c r="D67" s="197" t="s">
        <v>48</v>
      </c>
      <c r="E67" s="200">
        <f>SUM(E68+E73+E82+E84)</f>
        <v>1314000</v>
      </c>
      <c r="F67" s="374">
        <f>SUM(F68+F73+F82+F84)</f>
        <v>541000</v>
      </c>
      <c r="G67" s="374">
        <v>530000</v>
      </c>
      <c r="H67" s="374">
        <v>500000</v>
      </c>
      <c r="I67" s="415">
        <f>AVERAGE(G67/F67*100)</f>
        <v>97.96672828096118</v>
      </c>
      <c r="J67" s="415">
        <f>AVERAGE(H67/G67*100)</f>
        <v>94.33962264150944</v>
      </c>
    </row>
    <row r="68" spans="1:10" s="201" customFormat="1" ht="13.5">
      <c r="A68" s="202" t="s">
        <v>312</v>
      </c>
      <c r="B68" s="195"/>
      <c r="C68" s="196">
        <v>322</v>
      </c>
      <c r="D68" s="197" t="s">
        <v>53</v>
      </c>
      <c r="E68" s="200">
        <f>SUM(E69:E72)</f>
        <v>293000</v>
      </c>
      <c r="F68" s="374">
        <f>SUM(F69:F72)</f>
        <v>225000</v>
      </c>
      <c r="G68" s="374"/>
      <c r="H68" s="374"/>
      <c r="I68" s="415">
        <f aca="true" t="shared" si="3" ref="I68:I91">AVERAGE(G68/F68*100)</f>
        <v>0</v>
      </c>
      <c r="J68" s="415"/>
    </row>
    <row r="69" spans="1:10" s="201" customFormat="1" ht="13.5" hidden="1">
      <c r="A69" s="202" t="s">
        <v>312</v>
      </c>
      <c r="B69" s="199">
        <v>17</v>
      </c>
      <c r="C69" s="203">
        <v>3221</v>
      </c>
      <c r="D69" s="204" t="s">
        <v>54</v>
      </c>
      <c r="E69" s="205">
        <v>15000</v>
      </c>
      <c r="F69" s="375">
        <v>15000</v>
      </c>
      <c r="G69" s="375"/>
      <c r="H69" s="375"/>
      <c r="I69" s="415">
        <f t="shared" si="3"/>
        <v>0</v>
      </c>
      <c r="J69" s="415"/>
    </row>
    <row r="70" spans="1:10" s="182" customFormat="1" ht="13.5" hidden="1">
      <c r="A70" s="202" t="s">
        <v>312</v>
      </c>
      <c r="B70" s="199">
        <v>18</v>
      </c>
      <c r="C70" s="203">
        <v>3223</v>
      </c>
      <c r="D70" s="204" t="s">
        <v>55</v>
      </c>
      <c r="E70" s="205">
        <v>250000</v>
      </c>
      <c r="F70" s="375">
        <v>200000</v>
      </c>
      <c r="G70" s="375"/>
      <c r="H70" s="375"/>
      <c r="I70" s="415">
        <f t="shared" si="3"/>
        <v>0</v>
      </c>
      <c r="J70" s="415"/>
    </row>
    <row r="71" spans="1:10" s="182" customFormat="1" ht="13.5" hidden="1">
      <c r="A71" s="202" t="s">
        <v>312</v>
      </c>
      <c r="B71" s="199">
        <v>19</v>
      </c>
      <c r="C71" s="203">
        <v>3224</v>
      </c>
      <c r="D71" s="204" t="s">
        <v>195</v>
      </c>
      <c r="E71" s="205">
        <v>20000</v>
      </c>
      <c r="F71" s="375">
        <v>5000</v>
      </c>
      <c r="G71" s="375"/>
      <c r="H71" s="375"/>
      <c r="I71" s="415">
        <f t="shared" si="3"/>
        <v>0</v>
      </c>
      <c r="J71" s="415"/>
    </row>
    <row r="72" spans="1:10" s="182" customFormat="1" ht="13.5" hidden="1">
      <c r="A72" s="202" t="s">
        <v>312</v>
      </c>
      <c r="B72" s="199">
        <v>20</v>
      </c>
      <c r="C72" s="203">
        <v>3225</v>
      </c>
      <c r="D72" s="204" t="s">
        <v>196</v>
      </c>
      <c r="E72" s="205">
        <v>8000</v>
      </c>
      <c r="F72" s="375">
        <v>5000</v>
      </c>
      <c r="G72" s="375"/>
      <c r="H72" s="375"/>
      <c r="I72" s="415">
        <f t="shared" si="3"/>
        <v>0</v>
      </c>
      <c r="J72" s="415"/>
    </row>
    <row r="73" spans="1:10" s="182" customFormat="1" ht="13.5">
      <c r="A73" s="202" t="s">
        <v>312</v>
      </c>
      <c r="B73" s="171"/>
      <c r="C73" s="214">
        <v>323</v>
      </c>
      <c r="D73" s="215" t="s">
        <v>57</v>
      </c>
      <c r="E73" s="200">
        <f>SUM(E74:E81)</f>
        <v>896000</v>
      </c>
      <c r="F73" s="374">
        <f>SUM(F74:F81)</f>
        <v>225000</v>
      </c>
      <c r="G73" s="374"/>
      <c r="H73" s="374"/>
      <c r="I73" s="415">
        <f t="shared" si="3"/>
        <v>0</v>
      </c>
      <c r="J73" s="415"/>
    </row>
    <row r="74" spans="1:10" s="157" customFormat="1" ht="12.75" hidden="1">
      <c r="A74" s="202" t="s">
        <v>312</v>
      </c>
      <c r="B74" s="175">
        <v>21</v>
      </c>
      <c r="C74" s="216">
        <v>3231</v>
      </c>
      <c r="D74" s="217" t="s">
        <v>58</v>
      </c>
      <c r="E74" s="177">
        <v>35000</v>
      </c>
      <c r="F74" s="376">
        <v>30000</v>
      </c>
      <c r="G74" s="376"/>
      <c r="H74" s="376"/>
      <c r="I74" s="415">
        <f t="shared" si="3"/>
        <v>0</v>
      </c>
      <c r="J74" s="415"/>
    </row>
    <row r="75" spans="1:10" s="157" customFormat="1" ht="12.75" hidden="1">
      <c r="A75" s="202" t="s">
        <v>312</v>
      </c>
      <c r="B75" s="175">
        <v>22</v>
      </c>
      <c r="C75" s="216">
        <v>3232</v>
      </c>
      <c r="D75" s="217" t="s">
        <v>197</v>
      </c>
      <c r="E75" s="177">
        <v>500000</v>
      </c>
      <c r="F75" s="376">
        <v>5000</v>
      </c>
      <c r="G75" s="376"/>
      <c r="H75" s="376"/>
      <c r="I75" s="415">
        <f t="shared" si="3"/>
        <v>0</v>
      </c>
      <c r="J75" s="415"/>
    </row>
    <row r="76" spans="1:10" s="201" customFormat="1" ht="13.5" hidden="1">
      <c r="A76" s="202" t="s">
        <v>312</v>
      </c>
      <c r="B76" s="175">
        <v>23</v>
      </c>
      <c r="C76" s="216">
        <v>3233</v>
      </c>
      <c r="D76" s="175" t="s">
        <v>60</v>
      </c>
      <c r="E76" s="177">
        <v>30000</v>
      </c>
      <c r="F76" s="376">
        <v>10000</v>
      </c>
      <c r="G76" s="376"/>
      <c r="H76" s="376"/>
      <c r="I76" s="415">
        <f t="shared" si="3"/>
        <v>0</v>
      </c>
      <c r="J76" s="415"/>
    </row>
    <row r="77" spans="1:10" s="201" customFormat="1" ht="13.5" hidden="1">
      <c r="A77" s="202" t="s">
        <v>312</v>
      </c>
      <c r="B77" s="175">
        <v>24</v>
      </c>
      <c r="C77" s="216">
        <v>3234</v>
      </c>
      <c r="D77" s="175" t="s">
        <v>61</v>
      </c>
      <c r="E77" s="177">
        <v>120000</v>
      </c>
      <c r="F77" s="376">
        <v>35000</v>
      </c>
      <c r="G77" s="376"/>
      <c r="H77" s="376"/>
      <c r="I77" s="415">
        <f t="shared" si="3"/>
        <v>0</v>
      </c>
      <c r="J77" s="415"/>
    </row>
    <row r="78" spans="1:10" s="182" customFormat="1" ht="26.25" hidden="1">
      <c r="A78" s="202" t="s">
        <v>312</v>
      </c>
      <c r="B78" s="175">
        <v>25</v>
      </c>
      <c r="C78" s="216">
        <v>3236</v>
      </c>
      <c r="D78" s="217" t="s">
        <v>198</v>
      </c>
      <c r="E78" s="177">
        <v>1000</v>
      </c>
      <c r="F78" s="376">
        <v>5000</v>
      </c>
      <c r="G78" s="376"/>
      <c r="H78" s="376"/>
      <c r="I78" s="415">
        <f t="shared" si="3"/>
        <v>0</v>
      </c>
      <c r="J78" s="415"/>
    </row>
    <row r="79" spans="1:10" s="218" customFormat="1" ht="12.75" hidden="1">
      <c r="A79" s="202" t="s">
        <v>312</v>
      </c>
      <c r="B79" s="175">
        <v>26</v>
      </c>
      <c r="C79" s="216">
        <v>3237</v>
      </c>
      <c r="D79" s="217" t="s">
        <v>63</v>
      </c>
      <c r="E79" s="177">
        <v>180000</v>
      </c>
      <c r="F79" s="376">
        <v>130000</v>
      </c>
      <c r="G79" s="376"/>
      <c r="H79" s="376"/>
      <c r="I79" s="415">
        <f t="shared" si="3"/>
        <v>0</v>
      </c>
      <c r="J79" s="415"/>
    </row>
    <row r="80" spans="1:10" s="218" customFormat="1" ht="12.75" hidden="1">
      <c r="A80" s="202" t="s">
        <v>312</v>
      </c>
      <c r="B80" s="175">
        <v>27</v>
      </c>
      <c r="C80" s="216">
        <v>3238</v>
      </c>
      <c r="D80" s="217" t="s">
        <v>64</v>
      </c>
      <c r="E80" s="177">
        <v>5000</v>
      </c>
      <c r="F80" s="376">
        <v>5000</v>
      </c>
      <c r="G80" s="376"/>
      <c r="H80" s="376"/>
      <c r="I80" s="415">
        <f t="shared" si="3"/>
        <v>0</v>
      </c>
      <c r="J80" s="415"/>
    </row>
    <row r="81" spans="1:10" s="218" customFormat="1" ht="12.75" hidden="1">
      <c r="A81" s="202" t="s">
        <v>312</v>
      </c>
      <c r="B81" s="175">
        <v>28</v>
      </c>
      <c r="C81" s="216">
        <v>3239</v>
      </c>
      <c r="D81" s="217" t="s">
        <v>65</v>
      </c>
      <c r="E81" s="177">
        <v>25000</v>
      </c>
      <c r="F81" s="376">
        <v>5000</v>
      </c>
      <c r="G81" s="376"/>
      <c r="H81" s="376"/>
      <c r="I81" s="415">
        <f t="shared" si="3"/>
        <v>0</v>
      </c>
      <c r="J81" s="415"/>
    </row>
    <row r="82" spans="1:10" s="201" customFormat="1" ht="13.5">
      <c r="A82" s="202" t="s">
        <v>312</v>
      </c>
      <c r="B82" s="171"/>
      <c r="C82" s="214">
        <v>324</v>
      </c>
      <c r="D82" s="215" t="s">
        <v>144</v>
      </c>
      <c r="E82" s="200">
        <f>SUM(E83)</f>
        <v>1000</v>
      </c>
      <c r="F82" s="374">
        <f>SUM(F83)</f>
        <v>6000</v>
      </c>
      <c r="G82" s="374"/>
      <c r="H82" s="374"/>
      <c r="I82" s="415">
        <f t="shared" si="3"/>
        <v>0</v>
      </c>
      <c r="J82" s="415"/>
    </row>
    <row r="83" spans="1:10" s="201" customFormat="1" ht="13.5" hidden="1">
      <c r="A83" s="202" t="s">
        <v>312</v>
      </c>
      <c r="B83" s="175">
        <v>29</v>
      </c>
      <c r="C83" s="216">
        <v>3241</v>
      </c>
      <c r="D83" s="217" t="s">
        <v>144</v>
      </c>
      <c r="E83" s="177">
        <v>1000</v>
      </c>
      <c r="F83" s="376">
        <v>6000</v>
      </c>
      <c r="G83" s="376"/>
      <c r="H83" s="376"/>
      <c r="I83" s="415">
        <f t="shared" si="3"/>
        <v>0</v>
      </c>
      <c r="J83" s="415"/>
    </row>
    <row r="84" spans="1:10" s="182" customFormat="1" ht="13.5">
      <c r="A84" s="202" t="s">
        <v>312</v>
      </c>
      <c r="B84" s="171"/>
      <c r="C84" s="214">
        <v>329</v>
      </c>
      <c r="D84" s="215" t="s">
        <v>66</v>
      </c>
      <c r="E84" s="173">
        <f>SUM(E85:E90)</f>
        <v>124000</v>
      </c>
      <c r="F84" s="373">
        <f>SUM(F85:F90)</f>
        <v>85000</v>
      </c>
      <c r="G84" s="373"/>
      <c r="H84" s="373"/>
      <c r="I84" s="415">
        <f t="shared" si="3"/>
        <v>0</v>
      </c>
      <c r="J84" s="415"/>
    </row>
    <row r="85" spans="1:10" s="157" customFormat="1" ht="12.75" hidden="1">
      <c r="A85" s="202" t="s">
        <v>312</v>
      </c>
      <c r="B85" s="175">
        <v>30</v>
      </c>
      <c r="C85" s="216">
        <v>3292</v>
      </c>
      <c r="D85" s="217" t="s">
        <v>68</v>
      </c>
      <c r="E85" s="177">
        <v>12000</v>
      </c>
      <c r="F85" s="376">
        <v>17000</v>
      </c>
      <c r="G85" s="376"/>
      <c r="H85" s="376"/>
      <c r="I85" s="415">
        <f t="shared" si="3"/>
        <v>0</v>
      </c>
      <c r="J85" s="415"/>
    </row>
    <row r="86" spans="1:10" s="157" customFormat="1" ht="12.75" hidden="1">
      <c r="A86" s="202" t="s">
        <v>312</v>
      </c>
      <c r="B86" s="175">
        <v>31</v>
      </c>
      <c r="C86" s="216">
        <v>3293</v>
      </c>
      <c r="D86" s="217" t="s">
        <v>69</v>
      </c>
      <c r="E86" s="177">
        <v>80000</v>
      </c>
      <c r="F86" s="376">
        <v>50000</v>
      </c>
      <c r="G86" s="376"/>
      <c r="H86" s="376"/>
      <c r="I86" s="415">
        <f t="shared" si="3"/>
        <v>0</v>
      </c>
      <c r="J86" s="415"/>
    </row>
    <row r="87" spans="1:10" s="157" customFormat="1" ht="12.75" hidden="1">
      <c r="A87" s="202" t="s">
        <v>312</v>
      </c>
      <c r="B87" s="175">
        <v>32</v>
      </c>
      <c r="C87" s="216">
        <v>3294</v>
      </c>
      <c r="D87" s="217" t="s">
        <v>70</v>
      </c>
      <c r="E87" s="177">
        <v>4000</v>
      </c>
      <c r="F87" s="376">
        <v>5000</v>
      </c>
      <c r="G87" s="376"/>
      <c r="H87" s="376"/>
      <c r="I87" s="415">
        <f t="shared" si="3"/>
        <v>0</v>
      </c>
      <c r="J87" s="415"/>
    </row>
    <row r="88" spans="1:10" s="201" customFormat="1" ht="13.5" hidden="1">
      <c r="A88" s="202" t="s">
        <v>312</v>
      </c>
      <c r="B88" s="175">
        <v>33</v>
      </c>
      <c r="C88" s="216">
        <v>3295</v>
      </c>
      <c r="D88" s="217" t="s">
        <v>199</v>
      </c>
      <c r="E88" s="177">
        <v>4000</v>
      </c>
      <c r="F88" s="376">
        <v>4000</v>
      </c>
      <c r="G88" s="376"/>
      <c r="H88" s="376"/>
      <c r="I88" s="415">
        <f t="shared" si="3"/>
        <v>0</v>
      </c>
      <c r="J88" s="415"/>
    </row>
    <row r="89" spans="1:10" s="201" customFormat="1" ht="13.5" hidden="1">
      <c r="A89" s="202" t="s">
        <v>312</v>
      </c>
      <c r="B89" s="175">
        <v>34</v>
      </c>
      <c r="C89" s="216">
        <v>3296</v>
      </c>
      <c r="D89" s="217" t="s">
        <v>200</v>
      </c>
      <c r="E89" s="177">
        <v>0</v>
      </c>
      <c r="F89" s="376">
        <v>1000</v>
      </c>
      <c r="G89" s="376"/>
      <c r="H89" s="376"/>
      <c r="I89" s="415">
        <f t="shared" si="3"/>
        <v>0</v>
      </c>
      <c r="J89" s="415"/>
    </row>
    <row r="90" spans="1:10" s="201" customFormat="1" ht="13.5" hidden="1">
      <c r="A90" s="202" t="s">
        <v>312</v>
      </c>
      <c r="B90" s="175">
        <v>35</v>
      </c>
      <c r="C90" s="216">
        <v>3299</v>
      </c>
      <c r="D90" s="217" t="s">
        <v>66</v>
      </c>
      <c r="E90" s="177">
        <v>24000</v>
      </c>
      <c r="F90" s="376">
        <v>8000</v>
      </c>
      <c r="G90" s="376"/>
      <c r="H90" s="376"/>
      <c r="I90" s="415">
        <f t="shared" si="3"/>
        <v>0</v>
      </c>
      <c r="J90" s="415"/>
    </row>
    <row r="91" spans="1:10" s="182" customFormat="1" ht="13.5">
      <c r="A91" s="202" t="s">
        <v>312</v>
      </c>
      <c r="B91" s="219"/>
      <c r="C91" s="220">
        <v>34</v>
      </c>
      <c r="D91" s="221" t="s">
        <v>71</v>
      </c>
      <c r="E91" s="222">
        <f>SUM(E92+E94)</f>
        <v>21000</v>
      </c>
      <c r="F91" s="385">
        <f>SUM(F94)</f>
        <v>13000</v>
      </c>
      <c r="G91" s="385">
        <v>15000</v>
      </c>
      <c r="H91" s="385">
        <v>15000</v>
      </c>
      <c r="I91" s="415">
        <f t="shared" si="3"/>
        <v>115.38461538461537</v>
      </c>
      <c r="J91" s="415">
        <f>AVERAGE(H91/G91*100)</f>
        <v>100</v>
      </c>
    </row>
    <row r="92" spans="1:10" s="201" customFormat="1" ht="13.5">
      <c r="A92" s="202" t="s">
        <v>312</v>
      </c>
      <c r="B92" s="171"/>
      <c r="C92" s="214">
        <v>342</v>
      </c>
      <c r="D92" s="215" t="s">
        <v>272</v>
      </c>
      <c r="E92" s="200">
        <f>SUM(E93)</f>
        <v>5000</v>
      </c>
      <c r="F92" s="374">
        <f>SUM(F93)</f>
        <v>0</v>
      </c>
      <c r="G92" s="374"/>
      <c r="H92" s="374"/>
      <c r="I92" s="415">
        <v>0</v>
      </c>
      <c r="J92" s="415"/>
    </row>
    <row r="93" spans="1:10" s="201" customFormat="1" ht="13.5" hidden="1">
      <c r="A93" s="202" t="s">
        <v>312</v>
      </c>
      <c r="B93" s="175">
        <v>36</v>
      </c>
      <c r="C93" s="216">
        <v>3423</v>
      </c>
      <c r="D93" s="217" t="s">
        <v>272</v>
      </c>
      <c r="E93" s="177">
        <v>5000</v>
      </c>
      <c r="F93" s="376">
        <v>0</v>
      </c>
      <c r="G93" s="376"/>
      <c r="H93" s="376"/>
      <c r="I93" s="415">
        <v>0</v>
      </c>
      <c r="J93" s="415"/>
    </row>
    <row r="94" spans="1:10" s="182" customFormat="1" ht="13.5">
      <c r="A94" s="202" t="s">
        <v>312</v>
      </c>
      <c r="B94" s="171"/>
      <c r="C94" s="214">
        <v>343</v>
      </c>
      <c r="D94" s="215" t="s">
        <v>72</v>
      </c>
      <c r="E94" s="173">
        <f>SUM(E95:E97)</f>
        <v>16000</v>
      </c>
      <c r="F94" s="373">
        <f>SUM(F95:F97)</f>
        <v>13000</v>
      </c>
      <c r="G94" s="373"/>
      <c r="H94" s="373"/>
      <c r="I94" s="415">
        <f>AVERAGE(G94/F94*100)</f>
        <v>0</v>
      </c>
      <c r="J94" s="415"/>
    </row>
    <row r="95" spans="1:10" s="182" customFormat="1" ht="13.5" hidden="1">
      <c r="A95" s="202" t="s">
        <v>312</v>
      </c>
      <c r="B95" s="175">
        <v>37</v>
      </c>
      <c r="C95" s="216">
        <v>3431</v>
      </c>
      <c r="D95" s="217" t="s">
        <v>73</v>
      </c>
      <c r="E95" s="177">
        <v>11000</v>
      </c>
      <c r="F95" s="376">
        <v>10000</v>
      </c>
      <c r="G95" s="376"/>
      <c r="H95" s="376"/>
      <c r="I95" s="415">
        <f>AVERAGE(G95/F95*100)</f>
        <v>0</v>
      </c>
      <c r="J95" s="415"/>
    </row>
    <row r="96" spans="1:10" s="182" customFormat="1" ht="13.5" hidden="1">
      <c r="A96" s="202" t="s">
        <v>312</v>
      </c>
      <c r="B96" s="175">
        <v>38</v>
      </c>
      <c r="C96" s="216">
        <v>3433</v>
      </c>
      <c r="D96" s="217" t="s">
        <v>74</v>
      </c>
      <c r="E96" s="177">
        <v>1000</v>
      </c>
      <c r="F96" s="376">
        <v>1000</v>
      </c>
      <c r="G96" s="376"/>
      <c r="H96" s="376"/>
      <c r="I96" s="415">
        <f>AVERAGE(G96/F96*100)</f>
        <v>0</v>
      </c>
      <c r="J96" s="415"/>
    </row>
    <row r="97" spans="1:10" s="182" customFormat="1" ht="13.5" hidden="1">
      <c r="A97" s="202" t="s">
        <v>312</v>
      </c>
      <c r="B97" s="175">
        <v>39</v>
      </c>
      <c r="C97" s="216">
        <v>3434</v>
      </c>
      <c r="D97" s="217" t="s">
        <v>75</v>
      </c>
      <c r="E97" s="177">
        <v>4000</v>
      </c>
      <c r="F97" s="376">
        <v>2000</v>
      </c>
      <c r="G97" s="376"/>
      <c r="H97" s="376"/>
      <c r="I97" s="415">
        <f>AVERAGE(G97/F97*100)</f>
        <v>0</v>
      </c>
      <c r="J97" s="415"/>
    </row>
    <row r="98" spans="1:10" s="226" customFormat="1" ht="16.5">
      <c r="A98" s="223"/>
      <c r="B98" s="179"/>
      <c r="C98" s="224"/>
      <c r="D98" s="225"/>
      <c r="E98" s="181"/>
      <c r="F98" s="378"/>
      <c r="G98" s="378"/>
      <c r="H98" s="378"/>
      <c r="I98" s="335"/>
      <c r="J98" s="335"/>
    </row>
    <row r="99" spans="1:10" s="226" customFormat="1" ht="16.5">
      <c r="A99" s="227"/>
      <c r="B99" s="227"/>
      <c r="C99" s="227"/>
      <c r="D99" s="228" t="s">
        <v>184</v>
      </c>
      <c r="E99" s="189"/>
      <c r="F99" s="380"/>
      <c r="G99" s="380"/>
      <c r="H99" s="409"/>
      <c r="I99" s="336"/>
      <c r="J99" s="336"/>
    </row>
    <row r="100" spans="1:10" s="229" customFormat="1" ht="15">
      <c r="A100" s="227"/>
      <c r="B100" s="227"/>
      <c r="C100" s="227"/>
      <c r="D100" s="323" t="s">
        <v>201</v>
      </c>
      <c r="E100" s="191"/>
      <c r="F100" s="381"/>
      <c r="G100" s="381"/>
      <c r="H100" s="410"/>
      <c r="I100" s="337"/>
      <c r="J100" s="337"/>
    </row>
    <row r="101" spans="1:10" s="167" customFormat="1" ht="15">
      <c r="A101" s="230"/>
      <c r="B101" s="230"/>
      <c r="C101" s="230"/>
      <c r="D101" s="354" t="s">
        <v>301</v>
      </c>
      <c r="E101" s="231">
        <f aca="true" t="shared" si="4" ref="E101:H102">SUM(E102)</f>
        <v>72000</v>
      </c>
      <c r="F101" s="386">
        <f t="shared" si="4"/>
        <v>60000</v>
      </c>
      <c r="G101" s="386">
        <f t="shared" si="4"/>
        <v>50000</v>
      </c>
      <c r="H101" s="386">
        <f t="shared" si="4"/>
        <v>45000</v>
      </c>
      <c r="I101" s="416">
        <f>AVERAGE(G101/F101*100)</f>
        <v>83.33333333333334</v>
      </c>
      <c r="J101" s="416">
        <f>AVERAGE(H101/G101*100)</f>
        <v>90</v>
      </c>
    </row>
    <row r="102" spans="1:10" s="157" customFormat="1" ht="12.75">
      <c r="A102" s="175" t="s">
        <v>313</v>
      </c>
      <c r="B102" s="171"/>
      <c r="C102" s="214">
        <v>42</v>
      </c>
      <c r="D102" s="215" t="s">
        <v>97</v>
      </c>
      <c r="E102" s="173">
        <f t="shared" si="4"/>
        <v>72000</v>
      </c>
      <c r="F102" s="373">
        <f t="shared" si="4"/>
        <v>60000</v>
      </c>
      <c r="G102" s="373">
        <v>50000</v>
      </c>
      <c r="H102" s="373">
        <v>45000</v>
      </c>
      <c r="I102" s="415">
        <f aca="true" t="shared" si="5" ref="I102:J107">AVERAGE(G102/F102*100)</f>
        <v>83.33333333333334</v>
      </c>
      <c r="J102" s="415">
        <f t="shared" si="5"/>
        <v>90</v>
      </c>
    </row>
    <row r="103" spans="1:10" s="157" customFormat="1" ht="12.75">
      <c r="A103" s="175" t="s">
        <v>313</v>
      </c>
      <c r="B103" s="171"/>
      <c r="C103" s="214">
        <v>422</v>
      </c>
      <c r="D103" s="215" t="s">
        <v>100</v>
      </c>
      <c r="E103" s="173">
        <f>SUM(E104:E107)</f>
        <v>72000</v>
      </c>
      <c r="F103" s="373">
        <f>SUM(F104:F107)</f>
        <v>60000</v>
      </c>
      <c r="G103" s="373"/>
      <c r="H103" s="373"/>
      <c r="I103" s="415">
        <f t="shared" si="5"/>
        <v>0</v>
      </c>
      <c r="J103" s="415"/>
    </row>
    <row r="104" spans="1:10" s="157" customFormat="1" ht="12.75" hidden="1">
      <c r="A104" s="175" t="s">
        <v>313</v>
      </c>
      <c r="B104" s="175">
        <v>40</v>
      </c>
      <c r="C104" s="216">
        <v>4221</v>
      </c>
      <c r="D104" s="217" t="s">
        <v>101</v>
      </c>
      <c r="E104" s="177">
        <v>20000</v>
      </c>
      <c r="F104" s="376">
        <v>20000</v>
      </c>
      <c r="G104" s="376"/>
      <c r="H104" s="376"/>
      <c r="I104" s="415">
        <f t="shared" si="5"/>
        <v>0</v>
      </c>
      <c r="J104" s="415"/>
    </row>
    <row r="105" spans="1:10" s="157" customFormat="1" ht="12.75" hidden="1">
      <c r="A105" s="175" t="s">
        <v>313</v>
      </c>
      <c r="B105" s="175">
        <v>41</v>
      </c>
      <c r="C105" s="216">
        <v>4222</v>
      </c>
      <c r="D105" s="217" t="s">
        <v>102</v>
      </c>
      <c r="E105" s="177">
        <v>5000</v>
      </c>
      <c r="F105" s="376">
        <v>5000</v>
      </c>
      <c r="G105" s="376"/>
      <c r="H105" s="376"/>
      <c r="I105" s="415">
        <f t="shared" si="5"/>
        <v>0</v>
      </c>
      <c r="J105" s="415"/>
    </row>
    <row r="106" spans="1:10" s="201" customFormat="1" ht="13.5" hidden="1">
      <c r="A106" s="175" t="s">
        <v>313</v>
      </c>
      <c r="B106" s="175">
        <v>42</v>
      </c>
      <c r="C106" s="216">
        <v>4223</v>
      </c>
      <c r="D106" s="217" t="s">
        <v>114</v>
      </c>
      <c r="E106" s="177">
        <v>12000</v>
      </c>
      <c r="F106" s="376">
        <v>10000</v>
      </c>
      <c r="G106" s="376"/>
      <c r="H106" s="376"/>
      <c r="I106" s="415">
        <f t="shared" si="5"/>
        <v>0</v>
      </c>
      <c r="J106" s="415"/>
    </row>
    <row r="107" spans="1:10" s="182" customFormat="1" ht="13.5" hidden="1">
      <c r="A107" s="175" t="s">
        <v>313</v>
      </c>
      <c r="B107" s="175">
        <v>43</v>
      </c>
      <c r="C107" s="216">
        <v>4227</v>
      </c>
      <c r="D107" s="217" t="s">
        <v>103</v>
      </c>
      <c r="E107" s="177">
        <v>35000</v>
      </c>
      <c r="F107" s="376">
        <v>25000</v>
      </c>
      <c r="G107" s="376"/>
      <c r="H107" s="376"/>
      <c r="I107" s="415">
        <f t="shared" si="5"/>
        <v>0</v>
      </c>
      <c r="J107" s="415"/>
    </row>
    <row r="108" spans="3:10" s="182" customFormat="1" ht="13.5">
      <c r="C108" s="232"/>
      <c r="D108" s="233"/>
      <c r="E108" s="234"/>
      <c r="F108" s="387"/>
      <c r="G108" s="387"/>
      <c r="H108" s="387"/>
      <c r="I108" s="335"/>
      <c r="J108" s="335"/>
    </row>
    <row r="109" spans="1:10" s="182" customFormat="1" ht="13.5">
      <c r="A109" s="227"/>
      <c r="B109" s="227"/>
      <c r="C109" s="227"/>
      <c r="D109" s="235" t="s">
        <v>184</v>
      </c>
      <c r="E109" s="189"/>
      <c r="F109" s="380"/>
      <c r="G109" s="370"/>
      <c r="H109" s="370"/>
      <c r="I109" s="332"/>
      <c r="J109" s="332"/>
    </row>
    <row r="110" spans="1:10" s="182" customFormat="1" ht="13.5">
      <c r="A110" s="227"/>
      <c r="B110" s="227"/>
      <c r="C110" s="227"/>
      <c r="D110" s="322" t="s">
        <v>201</v>
      </c>
      <c r="E110" s="191"/>
      <c r="F110" s="381"/>
      <c r="G110" s="371"/>
      <c r="H110" s="371"/>
      <c r="I110" s="333"/>
      <c r="J110" s="333"/>
    </row>
    <row r="111" spans="1:10" s="157" customFormat="1" ht="13.5">
      <c r="A111" s="230"/>
      <c r="B111" s="230"/>
      <c r="C111" s="230"/>
      <c r="D111" s="355" t="s">
        <v>302</v>
      </c>
      <c r="E111" s="231">
        <f aca="true" t="shared" si="6" ref="E111:H113">SUM(E112)</f>
        <v>5000</v>
      </c>
      <c r="F111" s="386">
        <f t="shared" si="6"/>
        <v>5000</v>
      </c>
      <c r="G111" s="372">
        <f t="shared" si="6"/>
        <v>5000</v>
      </c>
      <c r="H111" s="372">
        <f t="shared" si="6"/>
        <v>5000</v>
      </c>
      <c r="I111" s="416">
        <f>AVERAGE(G111/F111*100)</f>
        <v>100</v>
      </c>
      <c r="J111" s="416">
        <f>AVERAGE(H111/G111*100)</f>
        <v>100</v>
      </c>
    </row>
    <row r="112" spans="1:10" s="157" customFormat="1" ht="12.75">
      <c r="A112" s="315" t="s">
        <v>314</v>
      </c>
      <c r="B112" s="171"/>
      <c r="C112" s="214">
        <v>42</v>
      </c>
      <c r="D112" s="215" t="s">
        <v>97</v>
      </c>
      <c r="E112" s="173">
        <f t="shared" si="6"/>
        <v>5000</v>
      </c>
      <c r="F112" s="373">
        <f t="shared" si="6"/>
        <v>5000</v>
      </c>
      <c r="G112" s="373">
        <v>5000</v>
      </c>
      <c r="H112" s="373">
        <v>5000</v>
      </c>
      <c r="I112" s="415">
        <f aca="true" t="shared" si="7" ref="I112:J114">AVERAGE(G112/F112*100)</f>
        <v>100</v>
      </c>
      <c r="J112" s="415">
        <f t="shared" si="7"/>
        <v>100</v>
      </c>
    </row>
    <row r="113" spans="1:10" s="157" customFormat="1" ht="12.75">
      <c r="A113" s="315" t="s">
        <v>314</v>
      </c>
      <c r="B113" s="171"/>
      <c r="C113" s="214">
        <v>426</v>
      </c>
      <c r="D113" s="215" t="s">
        <v>119</v>
      </c>
      <c r="E113" s="173">
        <f t="shared" si="6"/>
        <v>5000</v>
      </c>
      <c r="F113" s="373">
        <f t="shared" si="6"/>
        <v>5000</v>
      </c>
      <c r="G113" s="373"/>
      <c r="H113" s="373"/>
      <c r="I113" s="415">
        <f t="shared" si="7"/>
        <v>0</v>
      </c>
      <c r="J113" s="415"/>
    </row>
    <row r="114" spans="1:10" s="157" customFormat="1" ht="15" customHeight="1" hidden="1">
      <c r="A114" s="315" t="s">
        <v>314</v>
      </c>
      <c r="B114" s="175">
        <v>44</v>
      </c>
      <c r="C114" s="216">
        <v>4262</v>
      </c>
      <c r="D114" s="217" t="s">
        <v>202</v>
      </c>
      <c r="E114" s="177">
        <v>5000</v>
      </c>
      <c r="F114" s="376">
        <v>5000</v>
      </c>
      <c r="G114" s="376"/>
      <c r="H114" s="376"/>
      <c r="I114" s="415">
        <f t="shared" si="7"/>
        <v>0</v>
      </c>
      <c r="J114" s="415"/>
    </row>
    <row r="115" spans="1:10" s="157" customFormat="1" ht="12.75">
      <c r="A115" s="179"/>
      <c r="B115" s="179"/>
      <c r="C115" s="224"/>
      <c r="D115" s="225"/>
      <c r="E115" s="181"/>
      <c r="F115" s="378"/>
      <c r="G115" s="378"/>
      <c r="H115" s="378"/>
      <c r="I115" s="335"/>
      <c r="J115" s="335"/>
    </row>
    <row r="116" spans="1:10" s="239" customFormat="1" ht="13.5">
      <c r="A116" s="236"/>
      <c r="B116" s="236"/>
      <c r="C116" s="236"/>
      <c r="D116" s="237" t="s">
        <v>184</v>
      </c>
      <c r="E116" s="238"/>
      <c r="F116" s="388"/>
      <c r="G116" s="388"/>
      <c r="H116" s="388"/>
      <c r="I116" s="332"/>
      <c r="J116" s="332"/>
    </row>
    <row r="117" spans="1:10" s="201" customFormat="1" ht="13.5">
      <c r="A117" s="236"/>
      <c r="B117" s="236"/>
      <c r="C117" s="236"/>
      <c r="D117" s="320" t="s">
        <v>203</v>
      </c>
      <c r="E117" s="168"/>
      <c r="F117" s="371"/>
      <c r="G117" s="371"/>
      <c r="H117" s="371"/>
      <c r="I117" s="333"/>
      <c r="J117" s="333"/>
    </row>
    <row r="118" spans="1:10" s="182" customFormat="1" ht="13.5">
      <c r="A118" s="241"/>
      <c r="B118" s="241"/>
      <c r="C118" s="241"/>
      <c r="D118" s="356" t="s">
        <v>303</v>
      </c>
      <c r="E118" s="170">
        <f aca="true" t="shared" si="8" ref="E118:H120">SUM(E119)</f>
        <v>0</v>
      </c>
      <c r="F118" s="372">
        <f t="shared" si="8"/>
        <v>30000</v>
      </c>
      <c r="G118" s="372">
        <f t="shared" si="8"/>
        <v>30000</v>
      </c>
      <c r="H118" s="372">
        <f t="shared" si="8"/>
        <v>30000</v>
      </c>
      <c r="I118" s="416">
        <f>AVERAGE(G118/F118*100)</f>
        <v>100</v>
      </c>
      <c r="J118" s="416">
        <f>AVERAGE(H118/G118*100)</f>
        <v>100</v>
      </c>
    </row>
    <row r="119" spans="1:10" s="201" customFormat="1" ht="13.5">
      <c r="A119" s="315" t="s">
        <v>315</v>
      </c>
      <c r="B119" s="171"/>
      <c r="C119" s="214">
        <v>32</v>
      </c>
      <c r="D119" s="215" t="s">
        <v>48</v>
      </c>
      <c r="E119" s="173">
        <f t="shared" si="8"/>
        <v>0</v>
      </c>
      <c r="F119" s="373">
        <f t="shared" si="8"/>
        <v>30000</v>
      </c>
      <c r="G119" s="373">
        <v>30000</v>
      </c>
      <c r="H119" s="373">
        <v>30000</v>
      </c>
      <c r="I119" s="415">
        <f aca="true" t="shared" si="9" ref="I119:J121">AVERAGE(G119/F119*100)</f>
        <v>100</v>
      </c>
      <c r="J119" s="415">
        <f t="shared" si="9"/>
        <v>100</v>
      </c>
    </row>
    <row r="120" spans="1:10" s="182" customFormat="1" ht="13.5">
      <c r="A120" s="315" t="s">
        <v>315</v>
      </c>
      <c r="B120" s="171"/>
      <c r="C120" s="214">
        <v>323</v>
      </c>
      <c r="D120" s="215" t="s">
        <v>57</v>
      </c>
      <c r="E120" s="173">
        <f t="shared" si="8"/>
        <v>0</v>
      </c>
      <c r="F120" s="373">
        <f t="shared" si="8"/>
        <v>30000</v>
      </c>
      <c r="G120" s="373"/>
      <c r="H120" s="373"/>
      <c r="I120" s="415">
        <f t="shared" si="9"/>
        <v>0</v>
      </c>
      <c r="J120" s="415"/>
    </row>
    <row r="121" spans="1:10" s="201" customFormat="1" ht="13.5" hidden="1">
      <c r="A121" s="315" t="s">
        <v>315</v>
      </c>
      <c r="B121" s="175">
        <v>45</v>
      </c>
      <c r="C121" s="216">
        <v>3237</v>
      </c>
      <c r="D121" s="217" t="s">
        <v>63</v>
      </c>
      <c r="E121" s="177">
        <v>0</v>
      </c>
      <c r="F121" s="376">
        <v>30000</v>
      </c>
      <c r="G121" s="376"/>
      <c r="H121" s="376"/>
      <c r="I121" s="415">
        <f t="shared" si="9"/>
        <v>0</v>
      </c>
      <c r="J121" s="415"/>
    </row>
    <row r="122" spans="1:10" s="201" customFormat="1" ht="13.5">
      <c r="A122" s="242"/>
      <c r="B122" s="153"/>
      <c r="C122" s="242"/>
      <c r="D122" s="153"/>
      <c r="E122" s="242"/>
      <c r="F122" s="389"/>
      <c r="G122" s="389"/>
      <c r="H122" s="389"/>
      <c r="I122" s="338"/>
      <c r="J122" s="338"/>
    </row>
    <row r="123" spans="1:10" s="182" customFormat="1" ht="13.5">
      <c r="A123" s="227"/>
      <c r="B123" s="227"/>
      <c r="C123" s="227"/>
      <c r="D123" s="237" t="s">
        <v>184</v>
      </c>
      <c r="E123" s="166"/>
      <c r="F123" s="370"/>
      <c r="G123" s="370"/>
      <c r="H123" s="370"/>
      <c r="I123" s="332"/>
      <c r="J123" s="332"/>
    </row>
    <row r="124" spans="1:10" s="182" customFormat="1" ht="13.5">
      <c r="A124" s="227"/>
      <c r="B124" s="227"/>
      <c r="C124" s="227"/>
      <c r="D124" s="320" t="s">
        <v>201</v>
      </c>
      <c r="E124" s="168"/>
      <c r="F124" s="371"/>
      <c r="G124" s="371"/>
      <c r="H124" s="371"/>
      <c r="I124" s="333"/>
      <c r="J124" s="333"/>
    </row>
    <row r="125" spans="1:10" ht="13.5">
      <c r="A125" s="230"/>
      <c r="B125" s="230"/>
      <c r="C125" s="230"/>
      <c r="D125" s="356" t="s">
        <v>304</v>
      </c>
      <c r="E125" s="243">
        <f>SUM(E126+E129)</f>
        <v>10000</v>
      </c>
      <c r="F125" s="365">
        <f>SUM(F126+F129)</f>
        <v>10000</v>
      </c>
      <c r="G125" s="365">
        <f>SUM(G126+G129)</f>
        <v>10000</v>
      </c>
      <c r="H125" s="365">
        <f>SUM(H126+H129)</f>
        <v>10000</v>
      </c>
      <c r="I125" s="416">
        <f>AVERAGE(G125/F125*100)</f>
        <v>100</v>
      </c>
      <c r="J125" s="416">
        <f>AVERAGE(H125/G125*100)</f>
        <v>100</v>
      </c>
    </row>
    <row r="126" spans="1:10" ht="12.75">
      <c r="A126" s="315" t="s">
        <v>316</v>
      </c>
      <c r="B126" s="171"/>
      <c r="C126" s="214">
        <v>32</v>
      </c>
      <c r="D126" s="215" t="s">
        <v>48</v>
      </c>
      <c r="E126" s="173">
        <f>SUM(E127)</f>
        <v>0</v>
      </c>
      <c r="F126" s="373">
        <f aca="true" t="shared" si="10" ref="F126:H127">SUM(F127)</f>
        <v>0</v>
      </c>
      <c r="G126" s="373">
        <f t="shared" si="10"/>
        <v>0</v>
      </c>
      <c r="H126" s="373">
        <f t="shared" si="10"/>
        <v>0</v>
      </c>
      <c r="I126" s="415">
        <v>0</v>
      </c>
      <c r="J126" s="415"/>
    </row>
    <row r="127" spans="1:10" ht="12.75">
      <c r="A127" s="315" t="s">
        <v>316</v>
      </c>
      <c r="B127" s="171"/>
      <c r="C127" s="214">
        <v>329</v>
      </c>
      <c r="D127" s="215" t="s">
        <v>66</v>
      </c>
      <c r="E127" s="173">
        <f>SUM(E128)</f>
        <v>0</v>
      </c>
      <c r="F127" s="373">
        <f t="shared" si="10"/>
        <v>0</v>
      </c>
      <c r="G127" s="373"/>
      <c r="H127" s="373"/>
      <c r="I127" s="415">
        <v>0</v>
      </c>
      <c r="J127" s="415"/>
    </row>
    <row r="128" spans="1:10" ht="14.25" customHeight="1" hidden="1">
      <c r="A128" s="315" t="s">
        <v>316</v>
      </c>
      <c r="B128" s="175">
        <v>46</v>
      </c>
      <c r="C128" s="216">
        <v>3299</v>
      </c>
      <c r="D128" s="217" t="s">
        <v>66</v>
      </c>
      <c r="E128" s="177">
        <v>0</v>
      </c>
      <c r="F128" s="376">
        <v>0</v>
      </c>
      <c r="G128" s="376"/>
      <c r="H128" s="376"/>
      <c r="I128" s="415">
        <v>0</v>
      </c>
      <c r="J128" s="415"/>
    </row>
    <row r="129" spans="1:10" s="244" customFormat="1" ht="12.75">
      <c r="A129" s="315" t="s">
        <v>316</v>
      </c>
      <c r="B129" s="175"/>
      <c r="C129" s="172">
        <v>38</v>
      </c>
      <c r="D129" s="171" t="s">
        <v>204</v>
      </c>
      <c r="E129" s="173">
        <f>SUM(E130)</f>
        <v>10000</v>
      </c>
      <c r="F129" s="373">
        <f>SUM(F130)</f>
        <v>10000</v>
      </c>
      <c r="G129" s="373">
        <v>10000</v>
      </c>
      <c r="H129" s="373">
        <v>10000</v>
      </c>
      <c r="I129" s="415">
        <f>AVERAGE(G129/F129*100)</f>
        <v>100</v>
      </c>
      <c r="J129" s="415">
        <f>AVERAGE(H129/G129*100)</f>
        <v>100</v>
      </c>
    </row>
    <row r="130" spans="1:10" s="182" customFormat="1" ht="13.5">
      <c r="A130" s="315" t="s">
        <v>316</v>
      </c>
      <c r="B130" s="175"/>
      <c r="C130" s="172">
        <v>383</v>
      </c>
      <c r="D130" s="171" t="s">
        <v>205</v>
      </c>
      <c r="E130" s="173">
        <f>SUM(E131)</f>
        <v>10000</v>
      </c>
      <c r="F130" s="373">
        <f>SUM(F131)</f>
        <v>10000</v>
      </c>
      <c r="G130" s="373"/>
      <c r="H130" s="373"/>
      <c r="I130" s="415">
        <f>AVERAGE(G130/F130*100)</f>
        <v>0</v>
      </c>
      <c r="J130" s="415"/>
    </row>
    <row r="131" spans="1:10" s="182" customFormat="1" ht="13.5" hidden="1">
      <c r="A131" s="315" t="s">
        <v>316</v>
      </c>
      <c r="B131" s="175">
        <v>47</v>
      </c>
      <c r="C131" s="176">
        <v>3831</v>
      </c>
      <c r="D131" s="175" t="s">
        <v>206</v>
      </c>
      <c r="E131" s="177">
        <v>10000</v>
      </c>
      <c r="F131" s="376">
        <v>10000</v>
      </c>
      <c r="G131" s="376"/>
      <c r="H131" s="376"/>
      <c r="I131" s="415">
        <f>AVERAGE(G131/F131*100)</f>
        <v>0</v>
      </c>
      <c r="J131" s="415"/>
    </row>
    <row r="132" spans="1:10" s="246" customFormat="1" ht="13.5" thickBot="1">
      <c r="A132" s="242"/>
      <c r="B132" s="153"/>
      <c r="C132" s="242"/>
      <c r="D132" s="153"/>
      <c r="E132" s="242"/>
      <c r="F132" s="389"/>
      <c r="G132" s="389"/>
      <c r="H132" s="389"/>
      <c r="I132" s="338"/>
      <c r="J132" s="338"/>
    </row>
    <row r="133" spans="1:10" s="247" customFormat="1" ht="17.25" thickBot="1">
      <c r="A133" s="763" t="s">
        <v>207</v>
      </c>
      <c r="B133" s="764"/>
      <c r="C133" s="764"/>
      <c r="D133" s="765"/>
      <c r="E133" s="156">
        <f>SUM(E135+E144+E167)</f>
        <v>0</v>
      </c>
      <c r="F133" s="379">
        <f>SUM(F135+F144+F167)</f>
        <v>236000</v>
      </c>
      <c r="G133" s="379">
        <f>SUM(G135+G144+G167)</f>
        <v>245500</v>
      </c>
      <c r="H133" s="379">
        <f>SUM(H135+H144+H167)</f>
        <v>246000</v>
      </c>
      <c r="I133" s="329">
        <f>AVERAGE(G133/F133*100)</f>
        <v>104.02542372881356</v>
      </c>
      <c r="J133" s="329">
        <f>AVERAGE(H133/G133*100)</f>
        <v>100.20366598778003</v>
      </c>
    </row>
    <row r="134" spans="1:10" s="250" customFormat="1" ht="17.25" thickBot="1">
      <c r="A134" s="248"/>
      <c r="B134" s="248"/>
      <c r="C134" s="248"/>
      <c r="D134" s="248"/>
      <c r="E134" s="249"/>
      <c r="F134" s="390"/>
      <c r="G134" s="390"/>
      <c r="H134" s="390"/>
      <c r="I134" s="330"/>
      <c r="J134" s="330"/>
    </row>
    <row r="135" spans="1:10" s="161" customFormat="1" ht="15.75" thickBot="1">
      <c r="A135" s="760" t="s">
        <v>208</v>
      </c>
      <c r="B135" s="761"/>
      <c r="C135" s="761"/>
      <c r="D135" s="762"/>
      <c r="E135" s="160">
        <f>SUM(E139)</f>
        <v>0</v>
      </c>
      <c r="F135" s="368">
        <f>SUM(F139)</f>
        <v>15000</v>
      </c>
      <c r="G135" s="368">
        <f>SUM(G139)</f>
        <v>15000</v>
      </c>
      <c r="H135" s="368">
        <f>SUM(H139)</f>
        <v>15000</v>
      </c>
      <c r="I135" s="331">
        <f>AVERAGE(G135/F135*100)</f>
        <v>100</v>
      </c>
      <c r="J135" s="331">
        <f>AVERAGE(H135/G135*100)</f>
        <v>100</v>
      </c>
    </row>
    <row r="136" spans="1:10" s="161" customFormat="1" ht="15">
      <c r="A136" s="251"/>
      <c r="B136" s="251"/>
      <c r="C136" s="251"/>
      <c r="D136" s="251"/>
      <c r="E136" s="252"/>
      <c r="F136" s="391"/>
      <c r="G136" s="391"/>
      <c r="H136" s="391"/>
      <c r="I136" s="339"/>
      <c r="J136" s="339"/>
    </row>
    <row r="137" spans="1:10" s="157" customFormat="1" ht="15" customHeight="1">
      <c r="A137" s="227"/>
      <c r="B137" s="227"/>
      <c r="C137" s="227"/>
      <c r="D137" s="237" t="s">
        <v>209</v>
      </c>
      <c r="E137" s="253"/>
      <c r="F137" s="392"/>
      <c r="G137" s="392"/>
      <c r="H137" s="392"/>
      <c r="I137" s="253"/>
      <c r="J137" s="253"/>
    </row>
    <row r="138" spans="1:10" s="164" customFormat="1" ht="13.5">
      <c r="A138" s="227"/>
      <c r="B138" s="227"/>
      <c r="C138" s="227"/>
      <c r="D138" s="321" t="s">
        <v>210</v>
      </c>
      <c r="E138" s="168"/>
      <c r="F138" s="371"/>
      <c r="G138" s="371"/>
      <c r="H138" s="371"/>
      <c r="I138" s="333"/>
      <c r="J138" s="333"/>
    </row>
    <row r="139" spans="1:10" s="164" customFormat="1" ht="13.5">
      <c r="A139" s="227"/>
      <c r="B139" s="227"/>
      <c r="C139" s="227"/>
      <c r="D139" s="350" t="s">
        <v>305</v>
      </c>
      <c r="E139" s="254">
        <f aca="true" t="shared" si="11" ref="E139:H141">SUM(E140)</f>
        <v>0</v>
      </c>
      <c r="F139" s="365">
        <f t="shared" si="11"/>
        <v>15000</v>
      </c>
      <c r="G139" s="365">
        <f t="shared" si="11"/>
        <v>15000</v>
      </c>
      <c r="H139" s="365">
        <f t="shared" si="11"/>
        <v>15000</v>
      </c>
      <c r="I139" s="416">
        <f>AVERAGE(G139/F139*100)</f>
        <v>100</v>
      </c>
      <c r="J139" s="416">
        <f>AVERAGE(H139/G139*100)</f>
        <v>100</v>
      </c>
    </row>
    <row r="140" spans="1:10" s="201" customFormat="1" ht="13.5">
      <c r="A140" s="175" t="s">
        <v>298</v>
      </c>
      <c r="B140" s="171"/>
      <c r="C140" s="214">
        <v>32</v>
      </c>
      <c r="D140" s="171" t="s">
        <v>186</v>
      </c>
      <c r="E140" s="173">
        <f t="shared" si="11"/>
        <v>0</v>
      </c>
      <c r="F140" s="373">
        <f t="shared" si="11"/>
        <v>15000</v>
      </c>
      <c r="G140" s="373">
        <v>15000</v>
      </c>
      <c r="H140" s="373">
        <v>15000</v>
      </c>
      <c r="I140" s="415">
        <f aca="true" t="shared" si="12" ref="I140:J142">AVERAGE(G140/F140*100)</f>
        <v>100</v>
      </c>
      <c r="J140" s="415">
        <f t="shared" si="12"/>
        <v>100</v>
      </c>
    </row>
    <row r="141" spans="1:10" s="201" customFormat="1" ht="13.5">
      <c r="A141" s="175" t="s">
        <v>298</v>
      </c>
      <c r="B141" s="171"/>
      <c r="C141" s="172">
        <v>323</v>
      </c>
      <c r="D141" s="171" t="s">
        <v>57</v>
      </c>
      <c r="E141" s="173">
        <f t="shared" si="11"/>
        <v>0</v>
      </c>
      <c r="F141" s="373">
        <f t="shared" si="11"/>
        <v>15000</v>
      </c>
      <c r="G141" s="373"/>
      <c r="H141" s="373"/>
      <c r="I141" s="415">
        <f t="shared" si="12"/>
        <v>0</v>
      </c>
      <c r="J141" s="415"/>
    </row>
    <row r="142" spans="1:10" s="182" customFormat="1" ht="13.5" hidden="1">
      <c r="A142" s="175" t="s">
        <v>298</v>
      </c>
      <c r="B142" s="175">
        <v>48</v>
      </c>
      <c r="C142" s="176">
        <v>3237</v>
      </c>
      <c r="D142" s="175" t="s">
        <v>63</v>
      </c>
      <c r="E142" s="177">
        <v>0</v>
      </c>
      <c r="F142" s="376">
        <v>15000</v>
      </c>
      <c r="G142" s="376"/>
      <c r="H142" s="376"/>
      <c r="I142" s="415">
        <f t="shared" si="12"/>
        <v>0</v>
      </c>
      <c r="J142" s="415"/>
    </row>
    <row r="143" spans="1:10" s="182" customFormat="1" ht="14.25" thickBot="1">
      <c r="A143" s="179"/>
      <c r="B143" s="179"/>
      <c r="C143" s="180"/>
      <c r="D143" s="179"/>
      <c r="E143" s="181"/>
      <c r="F143" s="378"/>
      <c r="G143" s="378"/>
      <c r="H143" s="378"/>
      <c r="I143" s="335"/>
      <c r="J143" s="335"/>
    </row>
    <row r="144" spans="1:10" s="157" customFormat="1" ht="15.75" customHeight="1" thickBot="1">
      <c r="A144" s="760" t="s">
        <v>211</v>
      </c>
      <c r="B144" s="761"/>
      <c r="C144" s="761"/>
      <c r="D144" s="762"/>
      <c r="E144" s="160">
        <f>SUM(E148+E155+E162)</f>
        <v>0</v>
      </c>
      <c r="F144" s="368">
        <f>SUM(F148+F155+F162)</f>
        <v>30000</v>
      </c>
      <c r="G144" s="368">
        <f>SUM(G148+G155+G162)</f>
        <v>30500</v>
      </c>
      <c r="H144" s="368">
        <f>SUM(H148+H155+H162)</f>
        <v>31000</v>
      </c>
      <c r="I144" s="331">
        <f>AVERAGE(G144/F144*100)</f>
        <v>101.66666666666666</v>
      </c>
      <c r="J144" s="331">
        <f>AVERAGE(H144/G144*100)</f>
        <v>101.63934426229508</v>
      </c>
    </row>
    <row r="145" spans="1:10" s="157" customFormat="1" ht="15.75" customHeight="1">
      <c r="A145" s="251"/>
      <c r="B145" s="251"/>
      <c r="C145" s="251"/>
      <c r="D145" s="251"/>
      <c r="E145" s="252"/>
      <c r="F145" s="391"/>
      <c r="G145" s="391"/>
      <c r="H145" s="391"/>
      <c r="I145" s="330"/>
      <c r="J145" s="330"/>
    </row>
    <row r="146" spans="1:10" s="157" customFormat="1" ht="12.75" customHeight="1">
      <c r="A146" s="227"/>
      <c r="B146" s="227"/>
      <c r="C146" s="227"/>
      <c r="D146" s="237" t="s">
        <v>209</v>
      </c>
      <c r="E146" s="166"/>
      <c r="F146" s="370"/>
      <c r="G146" s="370"/>
      <c r="H146" s="370"/>
      <c r="I146" s="332"/>
      <c r="J146" s="332"/>
    </row>
    <row r="147" spans="1:10" s="157" customFormat="1" ht="12.75" customHeight="1">
      <c r="A147" s="227"/>
      <c r="B147" s="227"/>
      <c r="C147" s="227"/>
      <c r="D147" s="320" t="s">
        <v>203</v>
      </c>
      <c r="E147" s="168"/>
      <c r="F147" s="371"/>
      <c r="G147" s="371"/>
      <c r="H147" s="371"/>
      <c r="I147" s="333"/>
      <c r="J147" s="333"/>
    </row>
    <row r="148" spans="1:10" s="157" customFormat="1" ht="15.75" customHeight="1">
      <c r="A148" s="227"/>
      <c r="B148" s="227"/>
      <c r="C148" s="227"/>
      <c r="D148" s="356" t="s">
        <v>306</v>
      </c>
      <c r="E148" s="254">
        <f aca="true" t="shared" si="13" ref="E148:H149">SUM(E149)</f>
        <v>0</v>
      </c>
      <c r="F148" s="365">
        <f t="shared" si="13"/>
        <v>2000</v>
      </c>
      <c r="G148" s="365">
        <f t="shared" si="13"/>
        <v>1500</v>
      </c>
      <c r="H148" s="365">
        <f t="shared" si="13"/>
        <v>1000</v>
      </c>
      <c r="I148" s="416">
        <f>AVERAGE(G148/F148*100)</f>
        <v>75</v>
      </c>
      <c r="J148" s="416">
        <f>AVERAGE(H148/G148*100)</f>
        <v>66.66666666666666</v>
      </c>
    </row>
    <row r="149" spans="1:10" s="201" customFormat="1" ht="13.5">
      <c r="A149" s="175" t="s">
        <v>299</v>
      </c>
      <c r="B149" s="171"/>
      <c r="C149" s="172">
        <v>38</v>
      </c>
      <c r="D149" s="171" t="s">
        <v>204</v>
      </c>
      <c r="E149" s="173">
        <f t="shared" si="13"/>
        <v>0</v>
      </c>
      <c r="F149" s="373">
        <f t="shared" si="13"/>
        <v>2000</v>
      </c>
      <c r="G149" s="373">
        <v>1500</v>
      </c>
      <c r="H149" s="373">
        <v>1000</v>
      </c>
      <c r="I149" s="415">
        <f aca="true" t="shared" si="14" ref="I149:J151">AVERAGE(G149/F149*100)</f>
        <v>75</v>
      </c>
      <c r="J149" s="415">
        <f t="shared" si="14"/>
        <v>66.66666666666666</v>
      </c>
    </row>
    <row r="150" spans="1:10" s="201" customFormat="1" ht="13.5">
      <c r="A150" s="175" t="s">
        <v>299</v>
      </c>
      <c r="B150" s="171"/>
      <c r="C150" s="172">
        <v>381</v>
      </c>
      <c r="D150" s="171" t="s">
        <v>38</v>
      </c>
      <c r="E150" s="173">
        <f>SUM(E151)</f>
        <v>0</v>
      </c>
      <c r="F150" s="373">
        <f>SUM(F151)</f>
        <v>2000</v>
      </c>
      <c r="G150" s="373"/>
      <c r="H150" s="373"/>
      <c r="I150" s="415">
        <f t="shared" si="14"/>
        <v>0</v>
      </c>
      <c r="J150" s="415"/>
    </row>
    <row r="151" spans="1:10" s="182" customFormat="1" ht="13.5" hidden="1">
      <c r="A151" s="175" t="s">
        <v>299</v>
      </c>
      <c r="B151" s="175">
        <v>49</v>
      </c>
      <c r="C151" s="176">
        <v>38129</v>
      </c>
      <c r="D151" s="175" t="s">
        <v>212</v>
      </c>
      <c r="E151" s="177">
        <v>0</v>
      </c>
      <c r="F151" s="376">
        <v>2000</v>
      </c>
      <c r="G151" s="376"/>
      <c r="H151" s="376"/>
      <c r="I151" s="415">
        <f t="shared" si="14"/>
        <v>0</v>
      </c>
      <c r="J151" s="415"/>
    </row>
    <row r="152" spans="1:10" s="182" customFormat="1" ht="13.5">
      <c r="A152" s="179"/>
      <c r="B152" s="179"/>
      <c r="C152" s="180"/>
      <c r="D152" s="179"/>
      <c r="E152" s="181"/>
      <c r="F152" s="378"/>
      <c r="G152" s="378"/>
      <c r="H152" s="378"/>
      <c r="I152" s="335"/>
      <c r="J152" s="335"/>
    </row>
    <row r="153" spans="1:10" s="157" customFormat="1" ht="12.75" customHeight="1">
      <c r="A153" s="227"/>
      <c r="B153" s="227"/>
      <c r="C153" s="227"/>
      <c r="D153" s="237" t="s">
        <v>209</v>
      </c>
      <c r="E153" s="166"/>
      <c r="F153" s="370"/>
      <c r="G153" s="370"/>
      <c r="H153" s="370"/>
      <c r="I153" s="332"/>
      <c r="J153" s="332"/>
    </row>
    <row r="154" spans="1:10" s="157" customFormat="1" ht="12.75" customHeight="1">
      <c r="A154" s="227"/>
      <c r="B154" s="227"/>
      <c r="C154" s="227"/>
      <c r="D154" s="320" t="s">
        <v>203</v>
      </c>
      <c r="E154" s="168"/>
      <c r="F154" s="371"/>
      <c r="G154" s="371"/>
      <c r="H154" s="371"/>
      <c r="I154" s="333"/>
      <c r="J154" s="333"/>
    </row>
    <row r="155" spans="1:10" s="157" customFormat="1" ht="15.75" customHeight="1">
      <c r="A155" s="227"/>
      <c r="B155" s="227"/>
      <c r="C155" s="227"/>
      <c r="D155" s="356" t="s">
        <v>307</v>
      </c>
      <c r="E155" s="254">
        <f>SUM(E156)</f>
        <v>0</v>
      </c>
      <c r="F155" s="365">
        <f aca="true" t="shared" si="15" ref="F155:H157">SUM(F156)</f>
        <v>25000</v>
      </c>
      <c r="G155" s="365">
        <f t="shared" si="15"/>
        <v>25000</v>
      </c>
      <c r="H155" s="365">
        <f t="shared" si="15"/>
        <v>25000</v>
      </c>
      <c r="I155" s="416">
        <f>AVERAGE(G155/F155*100)</f>
        <v>100</v>
      </c>
      <c r="J155" s="416">
        <f>AVERAGE(H155/G155*100)</f>
        <v>100</v>
      </c>
    </row>
    <row r="156" spans="1:10" s="201" customFormat="1" ht="13.5">
      <c r="A156" s="175" t="s">
        <v>317</v>
      </c>
      <c r="B156" s="171"/>
      <c r="C156" s="172">
        <v>37</v>
      </c>
      <c r="D156" s="171" t="s">
        <v>281</v>
      </c>
      <c r="E156" s="173">
        <f>SUM(E157)</f>
        <v>0</v>
      </c>
      <c r="F156" s="373">
        <f t="shared" si="15"/>
        <v>25000</v>
      </c>
      <c r="G156" s="373">
        <v>25000</v>
      </c>
      <c r="H156" s="373">
        <v>25000</v>
      </c>
      <c r="I156" s="415">
        <f aca="true" t="shared" si="16" ref="I156:J158">AVERAGE(G156/F156*100)</f>
        <v>100</v>
      </c>
      <c r="J156" s="415">
        <f t="shared" si="16"/>
        <v>100</v>
      </c>
    </row>
    <row r="157" spans="1:10" s="201" customFormat="1" ht="13.5">
      <c r="A157" s="175" t="s">
        <v>317</v>
      </c>
      <c r="B157" s="171"/>
      <c r="C157" s="172">
        <v>372</v>
      </c>
      <c r="D157" s="171" t="s">
        <v>282</v>
      </c>
      <c r="E157" s="173">
        <f>SUM(E158)</f>
        <v>0</v>
      </c>
      <c r="F157" s="373">
        <f t="shared" si="15"/>
        <v>25000</v>
      </c>
      <c r="G157" s="373"/>
      <c r="H157" s="373"/>
      <c r="I157" s="415">
        <f t="shared" si="16"/>
        <v>0</v>
      </c>
      <c r="J157" s="415"/>
    </row>
    <row r="158" spans="1:10" s="182" customFormat="1" ht="13.5" hidden="1">
      <c r="A158" s="175" t="s">
        <v>317</v>
      </c>
      <c r="B158" s="175">
        <v>50</v>
      </c>
      <c r="C158" s="176">
        <v>3721</v>
      </c>
      <c r="D158" s="175" t="s">
        <v>281</v>
      </c>
      <c r="E158" s="177">
        <v>0</v>
      </c>
      <c r="F158" s="376">
        <v>25000</v>
      </c>
      <c r="G158" s="376"/>
      <c r="H158" s="376"/>
      <c r="I158" s="415">
        <f t="shared" si="16"/>
        <v>0</v>
      </c>
      <c r="J158" s="415"/>
    </row>
    <row r="159" spans="1:10" s="182" customFormat="1" ht="13.5">
      <c r="A159" s="179"/>
      <c r="B159" s="179"/>
      <c r="C159" s="180"/>
      <c r="D159" s="179"/>
      <c r="E159" s="181"/>
      <c r="F159" s="378"/>
      <c r="G159" s="378"/>
      <c r="H159" s="378"/>
      <c r="I159" s="335"/>
      <c r="J159" s="335"/>
    </row>
    <row r="160" spans="1:10" s="157" customFormat="1" ht="12.75" customHeight="1">
      <c r="A160" s="227"/>
      <c r="B160" s="227"/>
      <c r="C160" s="227"/>
      <c r="D160" s="237" t="s">
        <v>209</v>
      </c>
      <c r="E160" s="166"/>
      <c r="F160" s="370"/>
      <c r="G160" s="370"/>
      <c r="H160" s="370"/>
      <c r="I160" s="332"/>
      <c r="J160" s="332"/>
    </row>
    <row r="161" spans="1:10" s="157" customFormat="1" ht="12.75" customHeight="1">
      <c r="A161" s="227"/>
      <c r="B161" s="227"/>
      <c r="C161" s="227"/>
      <c r="D161" s="320" t="s">
        <v>203</v>
      </c>
      <c r="E161" s="168"/>
      <c r="F161" s="371"/>
      <c r="G161" s="371"/>
      <c r="H161" s="371"/>
      <c r="I161" s="333"/>
      <c r="J161" s="333"/>
    </row>
    <row r="162" spans="1:10" s="157" customFormat="1" ht="15.75" customHeight="1">
      <c r="A162" s="227"/>
      <c r="B162" s="227"/>
      <c r="C162" s="227"/>
      <c r="D162" s="356" t="s">
        <v>308</v>
      </c>
      <c r="E162" s="254">
        <f aca="true" t="shared" si="17" ref="E162:H164">SUM(E163)</f>
        <v>0</v>
      </c>
      <c r="F162" s="365">
        <f t="shared" si="17"/>
        <v>3000</v>
      </c>
      <c r="G162" s="365">
        <f t="shared" si="17"/>
        <v>4000</v>
      </c>
      <c r="H162" s="365">
        <f t="shared" si="17"/>
        <v>5000</v>
      </c>
      <c r="I162" s="416">
        <f>AVERAGE(G162/F162*100)</f>
        <v>133.33333333333331</v>
      </c>
      <c r="J162" s="416">
        <f>AVERAGE(H162/G162*100)</f>
        <v>125</v>
      </c>
    </row>
    <row r="163" spans="1:10" s="201" customFormat="1" ht="13.5">
      <c r="A163" s="175" t="s">
        <v>318</v>
      </c>
      <c r="B163" s="171"/>
      <c r="C163" s="172">
        <v>37</v>
      </c>
      <c r="D163" s="171" t="s">
        <v>281</v>
      </c>
      <c r="E163" s="173">
        <f t="shared" si="17"/>
        <v>0</v>
      </c>
      <c r="F163" s="373">
        <f t="shared" si="17"/>
        <v>3000</v>
      </c>
      <c r="G163" s="373">
        <v>4000</v>
      </c>
      <c r="H163" s="373">
        <v>5000</v>
      </c>
      <c r="I163" s="415">
        <f aca="true" t="shared" si="18" ref="I163:J165">AVERAGE(G163/F163*100)</f>
        <v>133.33333333333331</v>
      </c>
      <c r="J163" s="415">
        <f t="shared" si="18"/>
        <v>125</v>
      </c>
    </row>
    <row r="164" spans="1:10" s="201" customFormat="1" ht="13.5">
      <c r="A164" s="175" t="s">
        <v>318</v>
      </c>
      <c r="B164" s="171"/>
      <c r="C164" s="172">
        <v>372</v>
      </c>
      <c r="D164" s="171" t="s">
        <v>282</v>
      </c>
      <c r="E164" s="173">
        <f>SUM(E165)</f>
        <v>0</v>
      </c>
      <c r="F164" s="373">
        <f t="shared" si="17"/>
        <v>3000</v>
      </c>
      <c r="G164" s="373"/>
      <c r="H164" s="373"/>
      <c r="I164" s="415">
        <f t="shared" si="18"/>
        <v>0</v>
      </c>
      <c r="J164" s="415"/>
    </row>
    <row r="165" spans="1:10" s="182" customFormat="1" ht="13.5" hidden="1">
      <c r="A165" s="175" t="s">
        <v>318</v>
      </c>
      <c r="B165" s="175">
        <v>51</v>
      </c>
      <c r="C165" s="176">
        <v>3722</v>
      </c>
      <c r="D165" s="175" t="s">
        <v>80</v>
      </c>
      <c r="E165" s="177">
        <v>0</v>
      </c>
      <c r="F165" s="376">
        <v>3000</v>
      </c>
      <c r="G165" s="376"/>
      <c r="H165" s="376"/>
      <c r="I165" s="415">
        <f t="shared" si="18"/>
        <v>0</v>
      </c>
      <c r="J165" s="415"/>
    </row>
    <row r="166" spans="1:10" s="182" customFormat="1" ht="14.25" thickBot="1">
      <c r="A166" s="179"/>
      <c r="B166" s="179"/>
      <c r="C166" s="180"/>
      <c r="D166" s="179"/>
      <c r="E166" s="181"/>
      <c r="F166" s="378"/>
      <c r="G166" s="378"/>
      <c r="H166" s="378"/>
      <c r="I166" s="335"/>
      <c r="J166" s="335"/>
    </row>
    <row r="167" spans="1:10" s="157" customFormat="1" ht="15.75" customHeight="1" thickBot="1">
      <c r="A167" s="760" t="s">
        <v>280</v>
      </c>
      <c r="B167" s="761"/>
      <c r="C167" s="761"/>
      <c r="D167" s="762"/>
      <c r="E167" s="160">
        <f>SUM(E171)</f>
        <v>0</v>
      </c>
      <c r="F167" s="368">
        <f>SUM(F171)</f>
        <v>191000</v>
      </c>
      <c r="G167" s="368">
        <f>SUM(G171)</f>
        <v>200000</v>
      </c>
      <c r="H167" s="368">
        <f>SUM(H171)</f>
        <v>200000</v>
      </c>
      <c r="I167" s="331">
        <f>AVERAGE(G167/F167*100)</f>
        <v>104.71204188481676</v>
      </c>
      <c r="J167" s="331">
        <f>AVERAGE(H167/G167*100)</f>
        <v>100</v>
      </c>
    </row>
    <row r="168" spans="1:10" s="157" customFormat="1" ht="15.75" customHeight="1">
      <c r="A168" s="251"/>
      <c r="B168" s="251"/>
      <c r="C168" s="251"/>
      <c r="D168" s="251"/>
      <c r="E168" s="252"/>
      <c r="F168" s="391"/>
      <c r="G168" s="391"/>
      <c r="H168" s="391"/>
      <c r="I168" s="330"/>
      <c r="J168" s="330"/>
    </row>
    <row r="169" spans="1:10" s="157" customFormat="1" ht="12.75" customHeight="1">
      <c r="A169" s="227"/>
      <c r="B169" s="227"/>
      <c r="C169" s="227"/>
      <c r="D169" s="237" t="s">
        <v>209</v>
      </c>
      <c r="E169" s="166"/>
      <c r="F169" s="370"/>
      <c r="G169" s="370"/>
      <c r="H169" s="370"/>
      <c r="I169" s="332"/>
      <c r="J169" s="332"/>
    </row>
    <row r="170" spans="1:10" s="157" customFormat="1" ht="12.75" customHeight="1">
      <c r="A170" s="227"/>
      <c r="B170" s="227"/>
      <c r="C170" s="227"/>
      <c r="D170" s="320" t="s">
        <v>203</v>
      </c>
      <c r="E170" s="168"/>
      <c r="F170" s="371"/>
      <c r="G170" s="371"/>
      <c r="H170" s="371"/>
      <c r="I170" s="333"/>
      <c r="J170" s="333"/>
    </row>
    <row r="171" spans="1:10" s="157" customFormat="1" ht="15.75" customHeight="1">
      <c r="A171" s="227"/>
      <c r="B171" s="227"/>
      <c r="C171" s="227"/>
      <c r="D171" s="356" t="s">
        <v>309</v>
      </c>
      <c r="E171" s="254">
        <f aca="true" t="shared" si="19" ref="E171:H172">SUM(E172)</f>
        <v>0</v>
      </c>
      <c r="F171" s="365">
        <f t="shared" si="19"/>
        <v>191000</v>
      </c>
      <c r="G171" s="365">
        <f t="shared" si="19"/>
        <v>200000</v>
      </c>
      <c r="H171" s="365">
        <f t="shared" si="19"/>
        <v>200000</v>
      </c>
      <c r="I171" s="416">
        <f>AVERAGE(G171/F171*100)</f>
        <v>104.71204188481676</v>
      </c>
      <c r="J171" s="416">
        <f>AVERAGE(H171/G171*100)</f>
        <v>100</v>
      </c>
    </row>
    <row r="172" spans="1:10" s="201" customFormat="1" ht="13.5">
      <c r="A172" s="175" t="s">
        <v>319</v>
      </c>
      <c r="B172" s="171"/>
      <c r="C172" s="172">
        <v>37</v>
      </c>
      <c r="D172" s="171" t="s">
        <v>281</v>
      </c>
      <c r="E172" s="173">
        <f t="shared" si="19"/>
        <v>0</v>
      </c>
      <c r="F172" s="373">
        <f t="shared" si="19"/>
        <v>191000</v>
      </c>
      <c r="G172" s="373">
        <v>200000</v>
      </c>
      <c r="H172" s="373">
        <v>200000</v>
      </c>
      <c r="I172" s="415">
        <f aca="true" t="shared" si="20" ref="I172:J174">AVERAGE(G172/F172*100)</f>
        <v>104.71204188481676</v>
      </c>
      <c r="J172" s="415">
        <f t="shared" si="20"/>
        <v>100</v>
      </c>
    </row>
    <row r="173" spans="1:10" s="201" customFormat="1" ht="13.5">
      <c r="A173" s="175" t="s">
        <v>319</v>
      </c>
      <c r="B173" s="171"/>
      <c r="C173" s="172">
        <v>372</v>
      </c>
      <c r="D173" s="171" t="s">
        <v>282</v>
      </c>
      <c r="E173" s="173">
        <f>SUM(E174)</f>
        <v>0</v>
      </c>
      <c r="F173" s="373">
        <f>SUM(F174)</f>
        <v>191000</v>
      </c>
      <c r="G173" s="373"/>
      <c r="H173" s="373"/>
      <c r="I173" s="415">
        <f t="shared" si="20"/>
        <v>0</v>
      </c>
      <c r="J173" s="415"/>
    </row>
    <row r="174" spans="1:10" s="182" customFormat="1" ht="13.5" hidden="1">
      <c r="A174" s="175" t="s">
        <v>319</v>
      </c>
      <c r="B174" s="175">
        <v>52</v>
      </c>
      <c r="C174" s="176">
        <v>37215</v>
      </c>
      <c r="D174" s="175" t="s">
        <v>283</v>
      </c>
      <c r="E174" s="177">
        <v>0</v>
      </c>
      <c r="F174" s="376">
        <v>191000</v>
      </c>
      <c r="G174" s="376"/>
      <c r="H174" s="376"/>
      <c r="I174" s="415">
        <f t="shared" si="20"/>
        <v>0</v>
      </c>
      <c r="J174" s="415"/>
    </row>
    <row r="175" spans="1:10" s="182" customFormat="1" ht="14.25" thickBot="1">
      <c r="A175" s="179"/>
      <c r="B175" s="179"/>
      <c r="C175" s="180"/>
      <c r="D175" s="179"/>
      <c r="E175" s="181"/>
      <c r="F175" s="378"/>
      <c r="G175" s="378"/>
      <c r="H175" s="378"/>
      <c r="I175" s="335"/>
      <c r="J175" s="335"/>
    </row>
    <row r="176" spans="1:10" s="250" customFormat="1" ht="17.25" thickBot="1">
      <c r="A176" s="731" t="s">
        <v>279</v>
      </c>
      <c r="B176" s="732"/>
      <c r="C176" s="732"/>
      <c r="D176" s="733"/>
      <c r="E176" s="255">
        <f>SUM(E178+E199)</f>
        <v>360000</v>
      </c>
      <c r="F176" s="393">
        <f>SUM(F178+F199)</f>
        <v>141000</v>
      </c>
      <c r="G176" s="393">
        <f>SUM(G178+G199)</f>
        <v>149000</v>
      </c>
      <c r="H176" s="393">
        <f>SUM(H178+H199)</f>
        <v>154000</v>
      </c>
      <c r="I176" s="329">
        <f>AVERAGE(G176/F176*100)</f>
        <v>105.67375886524823</v>
      </c>
      <c r="J176" s="329">
        <f>AVERAGE(H176/G176*100)</f>
        <v>103.35570469798658</v>
      </c>
    </row>
    <row r="177" spans="1:10" s="250" customFormat="1" ht="17.25" thickBot="1">
      <c r="A177" s="248"/>
      <c r="B177" s="248"/>
      <c r="C177" s="248"/>
      <c r="D177" s="248"/>
      <c r="E177" s="249"/>
      <c r="F177" s="390"/>
      <c r="G177" s="390"/>
      <c r="H177" s="390"/>
      <c r="I177" s="330"/>
      <c r="J177" s="330"/>
    </row>
    <row r="178" spans="1:10" s="161" customFormat="1" ht="15.75" thickBot="1">
      <c r="A178" s="760" t="s">
        <v>213</v>
      </c>
      <c r="B178" s="761"/>
      <c r="C178" s="761"/>
      <c r="D178" s="762"/>
      <c r="E178" s="160">
        <f>SUM(E183+E194)</f>
        <v>360000</v>
      </c>
      <c r="F178" s="368">
        <f>SUM(F183+F194)</f>
        <v>106000</v>
      </c>
      <c r="G178" s="368">
        <f>SUM(G183+G194)</f>
        <v>99000</v>
      </c>
      <c r="H178" s="368">
        <f>SUM(H183+H194)</f>
        <v>104000</v>
      </c>
      <c r="I178" s="331">
        <f>AVERAGE(G178/F178*100)</f>
        <v>93.39622641509435</v>
      </c>
      <c r="J178" s="331">
        <f>AVERAGE(H178/G178*100)</f>
        <v>105.05050505050507</v>
      </c>
    </row>
    <row r="179" spans="1:10" s="161" customFormat="1" ht="15">
      <c r="A179" s="251"/>
      <c r="B179" s="251"/>
      <c r="C179" s="251"/>
      <c r="D179" s="251"/>
      <c r="E179" s="256"/>
      <c r="F179" s="394"/>
      <c r="G179" s="394"/>
      <c r="H179" s="394"/>
      <c r="I179" s="330"/>
      <c r="J179" s="330"/>
    </row>
    <row r="180" spans="1:10" s="157" customFormat="1" ht="13.5">
      <c r="A180" s="227"/>
      <c r="B180" s="227"/>
      <c r="C180" s="227"/>
      <c r="D180" s="165" t="s">
        <v>214</v>
      </c>
      <c r="E180" s="166"/>
      <c r="F180" s="370"/>
      <c r="G180" s="370"/>
      <c r="H180" s="370"/>
      <c r="I180" s="340"/>
      <c r="J180" s="340"/>
    </row>
    <row r="181" spans="1:10" s="157" customFormat="1" ht="15" customHeight="1">
      <c r="A181" s="227"/>
      <c r="B181" s="227"/>
      <c r="C181" s="227"/>
      <c r="D181" s="320" t="s">
        <v>215</v>
      </c>
      <c r="E181" s="168"/>
      <c r="F181" s="371"/>
      <c r="G181" s="371"/>
      <c r="H181" s="371"/>
      <c r="I181" s="341"/>
      <c r="J181" s="341"/>
    </row>
    <row r="182" spans="1:10" s="157" customFormat="1" ht="15" customHeight="1">
      <c r="A182" s="227"/>
      <c r="B182" s="227"/>
      <c r="C182" s="227"/>
      <c r="D182" s="738" t="s">
        <v>310</v>
      </c>
      <c r="E182" s="168"/>
      <c r="F182" s="371"/>
      <c r="G182" s="371"/>
      <c r="H182" s="371"/>
      <c r="I182" s="342"/>
      <c r="J182" s="342"/>
    </row>
    <row r="183" spans="1:10" s="157" customFormat="1" ht="15.75" customHeight="1">
      <c r="A183" s="230"/>
      <c r="B183" s="230"/>
      <c r="C183" s="230"/>
      <c r="D183" s="739"/>
      <c r="E183" s="254">
        <f>SUM(E184+E188)</f>
        <v>360000</v>
      </c>
      <c r="F183" s="365">
        <f>SUM(F184+F188)</f>
        <v>102000</v>
      </c>
      <c r="G183" s="365">
        <f>SUM(G184+G188)</f>
        <v>95000</v>
      </c>
      <c r="H183" s="365">
        <f>SUM(H184+H188)</f>
        <v>100000</v>
      </c>
      <c r="I183" s="416">
        <f>AVERAGE(G183/F183*100)</f>
        <v>93.13725490196079</v>
      </c>
      <c r="J183" s="416">
        <f>AVERAGE(H183/G183*100)</f>
        <v>105.26315789473684</v>
      </c>
    </row>
    <row r="184" spans="1:10" s="201" customFormat="1" ht="13.5">
      <c r="A184" s="216" t="s">
        <v>298</v>
      </c>
      <c r="B184" s="171"/>
      <c r="C184" s="214">
        <v>37</v>
      </c>
      <c r="D184" s="215" t="s">
        <v>78</v>
      </c>
      <c r="E184" s="173">
        <f>SUM(E185)</f>
        <v>340000</v>
      </c>
      <c r="F184" s="373">
        <f>SUM(F185)</f>
        <v>87000</v>
      </c>
      <c r="G184" s="373">
        <v>85000</v>
      </c>
      <c r="H184" s="373">
        <v>90000</v>
      </c>
      <c r="I184" s="415">
        <f aca="true" t="shared" si="21" ref="I184:J190">AVERAGE(G184/F184*100)</f>
        <v>97.70114942528735</v>
      </c>
      <c r="J184" s="415">
        <f t="shared" si="21"/>
        <v>105.88235294117648</v>
      </c>
    </row>
    <row r="185" spans="1:10" s="182" customFormat="1" ht="13.5">
      <c r="A185" s="216" t="s">
        <v>298</v>
      </c>
      <c r="B185" s="171"/>
      <c r="C185" s="214">
        <v>372</v>
      </c>
      <c r="D185" s="215" t="s">
        <v>78</v>
      </c>
      <c r="E185" s="173">
        <f>SUM(E186:E187)</f>
        <v>340000</v>
      </c>
      <c r="F185" s="373">
        <f>SUM(F186:F187)</f>
        <v>87000</v>
      </c>
      <c r="G185" s="373"/>
      <c r="H185" s="373"/>
      <c r="I185" s="415">
        <f t="shared" si="21"/>
        <v>0</v>
      </c>
      <c r="J185" s="415"/>
    </row>
    <row r="186" spans="1:10" s="182" customFormat="1" ht="13.5" hidden="1">
      <c r="A186" s="216" t="s">
        <v>298</v>
      </c>
      <c r="B186" s="175">
        <v>53</v>
      </c>
      <c r="C186" s="216">
        <v>3721</v>
      </c>
      <c r="D186" s="217" t="s">
        <v>79</v>
      </c>
      <c r="E186" s="177">
        <v>320000</v>
      </c>
      <c r="F186" s="376">
        <v>80000</v>
      </c>
      <c r="G186" s="376"/>
      <c r="H186" s="376"/>
      <c r="I186" s="415">
        <f t="shared" si="21"/>
        <v>0</v>
      </c>
      <c r="J186" s="415"/>
    </row>
    <row r="187" spans="1:10" s="182" customFormat="1" ht="13.5" hidden="1">
      <c r="A187" s="216" t="s">
        <v>298</v>
      </c>
      <c r="B187" s="175">
        <v>54</v>
      </c>
      <c r="C187" s="216">
        <v>3722</v>
      </c>
      <c r="D187" s="217" t="s">
        <v>80</v>
      </c>
      <c r="E187" s="177">
        <v>20000</v>
      </c>
      <c r="F187" s="376">
        <v>7000</v>
      </c>
      <c r="G187" s="376"/>
      <c r="H187" s="376"/>
      <c r="I187" s="415">
        <f t="shared" si="21"/>
        <v>0</v>
      </c>
      <c r="J187" s="415"/>
    </row>
    <row r="188" spans="1:10" s="239" customFormat="1" ht="13.5">
      <c r="A188" s="216" t="s">
        <v>298</v>
      </c>
      <c r="B188" s="214"/>
      <c r="C188" s="172">
        <v>38</v>
      </c>
      <c r="D188" s="215" t="s">
        <v>130</v>
      </c>
      <c r="E188" s="173">
        <f>SUM(E189)</f>
        <v>20000</v>
      </c>
      <c r="F188" s="373">
        <f>SUM(F189)</f>
        <v>15000</v>
      </c>
      <c r="G188" s="373">
        <v>10000</v>
      </c>
      <c r="H188" s="373">
        <v>10000</v>
      </c>
      <c r="I188" s="415">
        <f t="shared" si="21"/>
        <v>66.66666666666666</v>
      </c>
      <c r="J188" s="415">
        <f t="shared" si="21"/>
        <v>100</v>
      </c>
    </row>
    <row r="189" spans="1:10" s="239" customFormat="1" ht="13.5">
      <c r="A189" s="216" t="s">
        <v>298</v>
      </c>
      <c r="B189" s="214"/>
      <c r="C189" s="172">
        <v>382</v>
      </c>
      <c r="D189" s="215" t="s">
        <v>39</v>
      </c>
      <c r="E189" s="173">
        <f>SUM(E190)</f>
        <v>20000</v>
      </c>
      <c r="F189" s="373">
        <f>SUM(F190)</f>
        <v>15000</v>
      </c>
      <c r="G189" s="373"/>
      <c r="H189" s="373"/>
      <c r="I189" s="415">
        <f t="shared" si="21"/>
        <v>0</v>
      </c>
      <c r="J189" s="415"/>
    </row>
    <row r="190" spans="1:10" s="232" customFormat="1" ht="13.5" hidden="1">
      <c r="A190" s="216" t="s">
        <v>298</v>
      </c>
      <c r="B190" s="314">
        <v>55</v>
      </c>
      <c r="C190" s="176">
        <v>3822</v>
      </c>
      <c r="D190" s="217" t="s">
        <v>89</v>
      </c>
      <c r="E190" s="177">
        <v>20000</v>
      </c>
      <c r="F190" s="376">
        <v>15000</v>
      </c>
      <c r="G190" s="376"/>
      <c r="H190" s="376"/>
      <c r="I190" s="415">
        <f t="shared" si="21"/>
        <v>0</v>
      </c>
      <c r="J190" s="415"/>
    </row>
    <row r="191" spans="1:10" s="246" customFormat="1" ht="12.75">
      <c r="A191" s="242"/>
      <c r="B191" s="153"/>
      <c r="C191" s="242"/>
      <c r="D191" s="153"/>
      <c r="E191" s="242"/>
      <c r="F191" s="389"/>
      <c r="G191" s="389"/>
      <c r="H191" s="389"/>
      <c r="I191" s="338"/>
      <c r="J191" s="338"/>
    </row>
    <row r="192" spans="2:10" s="257" customFormat="1" ht="13.5">
      <c r="B192" s="218"/>
      <c r="C192" s="258"/>
      <c r="D192" s="259" t="s">
        <v>214</v>
      </c>
      <c r="E192" s="166"/>
      <c r="F192" s="370"/>
      <c r="G192" s="370"/>
      <c r="H192" s="370"/>
      <c r="I192" s="340"/>
      <c r="J192" s="340"/>
    </row>
    <row r="193" spans="2:10" s="257" customFormat="1" ht="13.5">
      <c r="B193" s="218"/>
      <c r="C193" s="258"/>
      <c r="D193" s="319" t="s">
        <v>203</v>
      </c>
      <c r="E193" s="260"/>
      <c r="F193" s="395"/>
      <c r="G193" s="395"/>
      <c r="H193" s="395"/>
      <c r="I193" s="341"/>
      <c r="J193" s="341"/>
    </row>
    <row r="194" spans="3:10" s="218" customFormat="1" ht="27">
      <c r="C194" s="258"/>
      <c r="D194" s="357" t="s">
        <v>311</v>
      </c>
      <c r="E194" s="254">
        <f aca="true" t="shared" si="22" ref="E194:H196">SUM(E195)</f>
        <v>0</v>
      </c>
      <c r="F194" s="365">
        <f t="shared" si="22"/>
        <v>4000</v>
      </c>
      <c r="G194" s="365">
        <f t="shared" si="22"/>
        <v>4000</v>
      </c>
      <c r="H194" s="365">
        <f t="shared" si="22"/>
        <v>4000</v>
      </c>
      <c r="I194" s="417">
        <f>AVERAGE(G194/F194*100)</f>
        <v>100</v>
      </c>
      <c r="J194" s="417">
        <f>AVERAGE(H194/G194*100)</f>
        <v>100</v>
      </c>
    </row>
    <row r="195" spans="1:10" s="239" customFormat="1" ht="13.5">
      <c r="A195" s="216" t="s">
        <v>312</v>
      </c>
      <c r="B195" s="214"/>
      <c r="C195" s="172">
        <v>37</v>
      </c>
      <c r="D195" s="215" t="s">
        <v>78</v>
      </c>
      <c r="E195" s="173">
        <f t="shared" si="22"/>
        <v>0</v>
      </c>
      <c r="F195" s="373">
        <f t="shared" si="22"/>
        <v>4000</v>
      </c>
      <c r="G195" s="373">
        <v>4000</v>
      </c>
      <c r="H195" s="373">
        <v>4000</v>
      </c>
      <c r="I195" s="415">
        <f aca="true" t="shared" si="23" ref="I195:J197">AVERAGE(G195/F195*100)</f>
        <v>100</v>
      </c>
      <c r="J195" s="415">
        <f t="shared" si="23"/>
        <v>100</v>
      </c>
    </row>
    <row r="196" spans="1:10" s="239" customFormat="1" ht="13.5">
      <c r="A196" s="216" t="s">
        <v>312</v>
      </c>
      <c r="B196" s="214"/>
      <c r="C196" s="172">
        <v>372</v>
      </c>
      <c r="D196" s="215" t="s">
        <v>78</v>
      </c>
      <c r="E196" s="173">
        <f t="shared" si="22"/>
        <v>0</v>
      </c>
      <c r="F196" s="373">
        <f t="shared" si="22"/>
        <v>4000</v>
      </c>
      <c r="G196" s="373"/>
      <c r="H196" s="373"/>
      <c r="I196" s="415">
        <f t="shared" si="23"/>
        <v>0</v>
      </c>
      <c r="J196" s="415"/>
    </row>
    <row r="197" spans="1:10" s="232" customFormat="1" ht="13.5" hidden="1">
      <c r="A197" s="216" t="s">
        <v>312</v>
      </c>
      <c r="B197" s="314">
        <v>56</v>
      </c>
      <c r="C197" s="176">
        <v>3721</v>
      </c>
      <c r="D197" s="217" t="s">
        <v>79</v>
      </c>
      <c r="E197" s="177">
        <v>0</v>
      </c>
      <c r="F197" s="376">
        <v>4000</v>
      </c>
      <c r="G197" s="376"/>
      <c r="H197" s="376"/>
      <c r="I197" s="415">
        <f t="shared" si="23"/>
        <v>0</v>
      </c>
      <c r="J197" s="415"/>
    </row>
    <row r="198" spans="1:10" s="232" customFormat="1" ht="14.25" thickBot="1">
      <c r="A198" s="224"/>
      <c r="B198" s="224"/>
      <c r="C198" s="180"/>
      <c r="D198" s="225"/>
      <c r="E198" s="181"/>
      <c r="F198" s="378"/>
      <c r="G198" s="378"/>
      <c r="H198" s="378"/>
      <c r="I198" s="335"/>
      <c r="J198" s="335"/>
    </row>
    <row r="199" spans="1:10" s="145" customFormat="1" ht="16.5" customHeight="1" thickBot="1">
      <c r="A199" s="716" t="s">
        <v>216</v>
      </c>
      <c r="B199" s="717"/>
      <c r="C199" s="717"/>
      <c r="D199" s="750"/>
      <c r="E199" s="160">
        <f>SUM(E203)</f>
        <v>0</v>
      </c>
      <c r="F199" s="368">
        <f>SUM(F203)</f>
        <v>35000</v>
      </c>
      <c r="G199" s="368">
        <f>SUM(G203)</f>
        <v>50000</v>
      </c>
      <c r="H199" s="368">
        <f>SUM(H203)</f>
        <v>50000</v>
      </c>
      <c r="I199" s="331">
        <f>AVERAGE(G199/F199*100)</f>
        <v>142.85714285714286</v>
      </c>
      <c r="J199" s="331">
        <f>AVERAGE(H199/G199*100)</f>
        <v>100</v>
      </c>
    </row>
    <row r="200" spans="1:10" s="145" customFormat="1" ht="15">
      <c r="A200" s="147"/>
      <c r="B200" s="147"/>
      <c r="C200" s="147"/>
      <c r="D200" s="147"/>
      <c r="E200" s="256"/>
      <c r="F200" s="394"/>
      <c r="G200" s="394"/>
      <c r="H200" s="394"/>
      <c r="I200" s="330"/>
      <c r="J200" s="330"/>
    </row>
    <row r="201" spans="1:10" s="257" customFormat="1" ht="13.5">
      <c r="A201" s="261"/>
      <c r="B201" s="261"/>
      <c r="C201" s="261"/>
      <c r="D201" s="259" t="s">
        <v>217</v>
      </c>
      <c r="E201" s="238"/>
      <c r="F201" s="388"/>
      <c r="G201" s="388"/>
      <c r="H201" s="388"/>
      <c r="I201" s="332"/>
      <c r="J201" s="332"/>
    </row>
    <row r="202" spans="1:10" s="257" customFormat="1" ht="12.75">
      <c r="A202" s="261"/>
      <c r="B202" s="261"/>
      <c r="C202" s="261"/>
      <c r="D202" s="319" t="s">
        <v>201</v>
      </c>
      <c r="E202" s="262"/>
      <c r="F202" s="396"/>
      <c r="G202" s="396"/>
      <c r="H202" s="396"/>
      <c r="I202" s="333"/>
      <c r="J202" s="333"/>
    </row>
    <row r="203" spans="1:10" s="218" customFormat="1" ht="13.5">
      <c r="A203" s="261"/>
      <c r="B203" s="261"/>
      <c r="C203" s="261"/>
      <c r="D203" s="357" t="s">
        <v>320</v>
      </c>
      <c r="E203" s="254">
        <f aca="true" t="shared" si="24" ref="E203:H205">SUM(E204)</f>
        <v>0</v>
      </c>
      <c r="F203" s="365">
        <f t="shared" si="24"/>
        <v>35000</v>
      </c>
      <c r="G203" s="365">
        <f t="shared" si="24"/>
        <v>50000</v>
      </c>
      <c r="H203" s="365">
        <f t="shared" si="24"/>
        <v>50000</v>
      </c>
      <c r="I203" s="417">
        <f>AVERAGE(G203/F203*100)</f>
        <v>142.85714285714286</v>
      </c>
      <c r="J203" s="417">
        <f>AVERAGE(H203/G203*100)</f>
        <v>100</v>
      </c>
    </row>
    <row r="204" spans="1:10" s="201" customFormat="1" ht="13.5">
      <c r="A204" s="175" t="s">
        <v>299</v>
      </c>
      <c r="B204" s="171"/>
      <c r="C204" s="214">
        <v>32</v>
      </c>
      <c r="D204" s="215" t="s">
        <v>186</v>
      </c>
      <c r="E204" s="173">
        <f t="shared" si="24"/>
        <v>0</v>
      </c>
      <c r="F204" s="373">
        <f t="shared" si="24"/>
        <v>35000</v>
      </c>
      <c r="G204" s="373">
        <v>50000</v>
      </c>
      <c r="H204" s="373">
        <v>50000</v>
      </c>
      <c r="I204" s="415">
        <f aca="true" t="shared" si="25" ref="I204:J206">AVERAGE(G204/F204*100)</f>
        <v>142.85714285714286</v>
      </c>
      <c r="J204" s="415">
        <f t="shared" si="25"/>
        <v>100</v>
      </c>
    </row>
    <row r="205" spans="1:10" s="201" customFormat="1" ht="13.5">
      <c r="A205" s="175" t="s">
        <v>299</v>
      </c>
      <c r="B205" s="171"/>
      <c r="C205" s="214">
        <v>323</v>
      </c>
      <c r="D205" s="215" t="s">
        <v>57</v>
      </c>
      <c r="E205" s="173">
        <f t="shared" si="24"/>
        <v>0</v>
      </c>
      <c r="F205" s="373">
        <f t="shared" si="24"/>
        <v>35000</v>
      </c>
      <c r="G205" s="373"/>
      <c r="H205" s="373"/>
      <c r="I205" s="415">
        <f t="shared" si="25"/>
        <v>0</v>
      </c>
      <c r="J205" s="415"/>
    </row>
    <row r="206" spans="1:10" s="232" customFormat="1" ht="13.5" hidden="1">
      <c r="A206" s="175" t="s">
        <v>299</v>
      </c>
      <c r="B206" s="216">
        <v>57</v>
      </c>
      <c r="C206" s="176">
        <v>3234</v>
      </c>
      <c r="D206" s="217" t="s">
        <v>61</v>
      </c>
      <c r="E206" s="177">
        <v>0</v>
      </c>
      <c r="F206" s="376">
        <v>35000</v>
      </c>
      <c r="G206" s="376"/>
      <c r="H206" s="376"/>
      <c r="I206" s="415">
        <f t="shared" si="25"/>
        <v>0</v>
      </c>
      <c r="J206" s="415"/>
    </row>
    <row r="207" spans="1:10" s="232" customFormat="1" ht="14.25" thickBot="1">
      <c r="A207" s="182"/>
      <c r="C207" s="245"/>
      <c r="D207" s="233"/>
      <c r="E207" s="234"/>
      <c r="F207" s="387"/>
      <c r="G207" s="387"/>
      <c r="H207" s="387"/>
      <c r="I207" s="335"/>
      <c r="J207" s="335"/>
    </row>
    <row r="208" spans="1:10" s="250" customFormat="1" ht="17.25" customHeight="1" thickBot="1">
      <c r="A208" s="751" t="s">
        <v>218</v>
      </c>
      <c r="B208" s="752"/>
      <c r="C208" s="752"/>
      <c r="D208" s="753"/>
      <c r="E208" s="255">
        <f>SUM(E210+E244)</f>
        <v>15000</v>
      </c>
      <c r="F208" s="393">
        <f>SUM(F210+F244)</f>
        <v>140000</v>
      </c>
      <c r="G208" s="393">
        <f>SUM(G210+G244)</f>
        <v>175000</v>
      </c>
      <c r="H208" s="393">
        <f>SUM(H210+H244)</f>
        <v>195000</v>
      </c>
      <c r="I208" s="329">
        <f>AVERAGE(G208/F208*100)</f>
        <v>125</v>
      </c>
      <c r="J208" s="329">
        <f>AVERAGE(H208/G208*100)</f>
        <v>111.42857142857143</v>
      </c>
    </row>
    <row r="209" spans="1:10" s="250" customFormat="1" ht="17.25" thickBot="1">
      <c r="A209" s="263"/>
      <c r="B209" s="263"/>
      <c r="C209" s="263"/>
      <c r="D209" s="263"/>
      <c r="E209" s="249"/>
      <c r="F209" s="390"/>
      <c r="G209" s="390"/>
      <c r="H209" s="390"/>
      <c r="I209" s="330"/>
      <c r="J209" s="330"/>
    </row>
    <row r="210" spans="1:10" s="145" customFormat="1" ht="16.5" customHeight="1" thickBot="1">
      <c r="A210" s="754" t="s">
        <v>219</v>
      </c>
      <c r="B210" s="755"/>
      <c r="C210" s="755"/>
      <c r="D210" s="756"/>
      <c r="E210" s="160">
        <f>SUM(E214+E221+E228+E239)</f>
        <v>5000</v>
      </c>
      <c r="F210" s="368">
        <f>SUM(F214+F221+F228+F239)</f>
        <v>135000</v>
      </c>
      <c r="G210" s="368">
        <f>SUM(G214+G221+G228+G239)</f>
        <v>170000</v>
      </c>
      <c r="H210" s="368">
        <f>SUM(H214+H221+H228+H239)</f>
        <v>190000</v>
      </c>
      <c r="I210" s="331">
        <f>AVERAGE(G210/F210*100)</f>
        <v>125.92592592592592</v>
      </c>
      <c r="J210" s="331">
        <f>AVERAGE(H210/G210*100)</f>
        <v>111.76470588235294</v>
      </c>
    </row>
    <row r="211" spans="1:10" s="145" customFormat="1" ht="15">
      <c r="A211" s="264"/>
      <c r="B211" s="264"/>
      <c r="C211" s="264"/>
      <c r="D211" s="264"/>
      <c r="E211" s="256"/>
      <c r="F211" s="394"/>
      <c r="G211" s="394"/>
      <c r="H211" s="394"/>
      <c r="I211" s="330"/>
      <c r="J211" s="330"/>
    </row>
    <row r="212" spans="1:10" ht="13.5">
      <c r="A212" s="734"/>
      <c r="B212" s="734"/>
      <c r="C212" s="735"/>
      <c r="D212" s="165" t="s">
        <v>220</v>
      </c>
      <c r="E212" s="166"/>
      <c r="F212" s="370"/>
      <c r="G212" s="370"/>
      <c r="H212" s="370"/>
      <c r="I212" s="332"/>
      <c r="J212" s="332"/>
    </row>
    <row r="213" spans="1:10" ht="13.5">
      <c r="A213" s="734"/>
      <c r="B213" s="734"/>
      <c r="C213" s="735"/>
      <c r="D213" s="320" t="s">
        <v>221</v>
      </c>
      <c r="E213" s="168"/>
      <c r="F213" s="371"/>
      <c r="G213" s="371"/>
      <c r="H213" s="371"/>
      <c r="I213" s="333"/>
      <c r="J213" s="333"/>
    </row>
    <row r="214" spans="1:10" s="157" customFormat="1" ht="13.5">
      <c r="A214" s="736"/>
      <c r="B214" s="736"/>
      <c r="C214" s="737"/>
      <c r="D214" s="351" t="s">
        <v>321</v>
      </c>
      <c r="E214" s="254">
        <f aca="true" t="shared" si="26" ref="E214:H216">SUM(E215)</f>
        <v>5000</v>
      </c>
      <c r="F214" s="365">
        <f t="shared" si="26"/>
        <v>100000</v>
      </c>
      <c r="G214" s="365">
        <f t="shared" si="26"/>
        <v>120000</v>
      </c>
      <c r="H214" s="365">
        <f t="shared" si="26"/>
        <v>150000</v>
      </c>
      <c r="I214" s="417">
        <f>AVERAGE(G214/F214*100)</f>
        <v>120</v>
      </c>
      <c r="J214" s="417">
        <f>AVERAGE(H214/G214*100)</f>
        <v>125</v>
      </c>
    </row>
    <row r="215" spans="1:10" s="239" customFormat="1" ht="13.5">
      <c r="A215" s="202" t="s">
        <v>298</v>
      </c>
      <c r="B215" s="214"/>
      <c r="C215" s="172">
        <v>32</v>
      </c>
      <c r="D215" s="215" t="s">
        <v>186</v>
      </c>
      <c r="E215" s="173">
        <f t="shared" si="26"/>
        <v>5000</v>
      </c>
      <c r="F215" s="373">
        <f t="shared" si="26"/>
        <v>100000</v>
      </c>
      <c r="G215" s="373">
        <v>120000</v>
      </c>
      <c r="H215" s="373">
        <v>150000</v>
      </c>
      <c r="I215" s="415">
        <f aca="true" t="shared" si="27" ref="I215:J217">AVERAGE(G215/F215*100)</f>
        <v>120</v>
      </c>
      <c r="J215" s="415">
        <f t="shared" si="27"/>
        <v>125</v>
      </c>
    </row>
    <row r="216" spans="1:10" s="239" customFormat="1" ht="13.5">
      <c r="A216" s="202" t="s">
        <v>298</v>
      </c>
      <c r="B216" s="214"/>
      <c r="C216" s="172">
        <v>323</v>
      </c>
      <c r="D216" s="215" t="s">
        <v>57</v>
      </c>
      <c r="E216" s="173">
        <f t="shared" si="26"/>
        <v>5000</v>
      </c>
      <c r="F216" s="373">
        <f t="shared" si="26"/>
        <v>100000</v>
      </c>
      <c r="G216" s="373"/>
      <c r="H216" s="373"/>
      <c r="I216" s="415">
        <f t="shared" si="27"/>
        <v>0</v>
      </c>
      <c r="J216" s="415"/>
    </row>
    <row r="217" spans="1:10" s="232" customFormat="1" ht="13.5" hidden="1">
      <c r="A217" s="202" t="s">
        <v>298</v>
      </c>
      <c r="B217" s="216">
        <v>58</v>
      </c>
      <c r="C217" s="176">
        <v>3239</v>
      </c>
      <c r="D217" s="217" t="s">
        <v>222</v>
      </c>
      <c r="E217" s="177">
        <v>5000</v>
      </c>
      <c r="F217" s="376">
        <v>100000</v>
      </c>
      <c r="G217" s="376"/>
      <c r="H217" s="376"/>
      <c r="I217" s="415">
        <f t="shared" si="27"/>
        <v>0</v>
      </c>
      <c r="J217" s="415"/>
    </row>
    <row r="218" spans="1:10" s="232" customFormat="1" ht="13.5">
      <c r="A218" s="224"/>
      <c r="B218" s="224"/>
      <c r="C218" s="180"/>
      <c r="D218" s="225"/>
      <c r="E218" s="181"/>
      <c r="F218" s="378"/>
      <c r="G218" s="378"/>
      <c r="H218" s="378"/>
      <c r="I218" s="335"/>
      <c r="J218" s="335"/>
    </row>
    <row r="219" spans="1:10" ht="13.5">
      <c r="A219" s="178"/>
      <c r="B219" s="157"/>
      <c r="C219" s="265"/>
      <c r="D219" s="259" t="s">
        <v>220</v>
      </c>
      <c r="E219" s="166"/>
      <c r="F219" s="370"/>
      <c r="G219" s="370"/>
      <c r="H219" s="370"/>
      <c r="I219" s="746">
        <v>0</v>
      </c>
      <c r="J219" s="746">
        <v>0</v>
      </c>
    </row>
    <row r="220" spans="1:10" ht="13.5">
      <c r="A220" s="178"/>
      <c r="B220" s="157"/>
      <c r="C220" s="265"/>
      <c r="D220" s="319" t="s">
        <v>223</v>
      </c>
      <c r="E220" s="168"/>
      <c r="F220" s="371"/>
      <c r="G220" s="371"/>
      <c r="H220" s="371"/>
      <c r="I220" s="747"/>
      <c r="J220" s="747"/>
    </row>
    <row r="221" spans="1:10" s="157" customFormat="1" ht="13.5">
      <c r="A221" s="174"/>
      <c r="C221" s="265"/>
      <c r="D221" s="357" t="s">
        <v>322</v>
      </c>
      <c r="E221" s="254">
        <f aca="true" t="shared" si="28" ref="E221:H223">SUM(E222)</f>
        <v>0</v>
      </c>
      <c r="F221" s="365">
        <f t="shared" si="28"/>
        <v>15000</v>
      </c>
      <c r="G221" s="365">
        <f t="shared" si="28"/>
        <v>20000</v>
      </c>
      <c r="H221" s="365">
        <f t="shared" si="28"/>
        <v>20000</v>
      </c>
      <c r="I221" s="748"/>
      <c r="J221" s="748"/>
    </row>
    <row r="222" spans="1:10" s="239" customFormat="1" ht="13.5">
      <c r="A222" s="216" t="s">
        <v>312</v>
      </c>
      <c r="B222" s="214"/>
      <c r="C222" s="172">
        <v>38</v>
      </c>
      <c r="D222" s="215" t="s">
        <v>130</v>
      </c>
      <c r="E222" s="173">
        <f t="shared" si="28"/>
        <v>0</v>
      </c>
      <c r="F222" s="373">
        <f t="shared" si="28"/>
        <v>15000</v>
      </c>
      <c r="G222" s="373">
        <v>20000</v>
      </c>
      <c r="H222" s="373">
        <v>20000</v>
      </c>
      <c r="I222" s="415">
        <f aca="true" t="shared" si="29" ref="I222:J224">AVERAGE(G222/F222*100)</f>
        <v>133.33333333333331</v>
      </c>
      <c r="J222" s="415">
        <f t="shared" si="29"/>
        <v>100</v>
      </c>
    </row>
    <row r="223" spans="1:10" s="239" customFormat="1" ht="13.5">
      <c r="A223" s="216" t="s">
        <v>312</v>
      </c>
      <c r="B223" s="214"/>
      <c r="C223" s="172">
        <v>381</v>
      </c>
      <c r="D223" s="215" t="s">
        <v>38</v>
      </c>
      <c r="E223" s="173">
        <f t="shared" si="28"/>
        <v>0</v>
      </c>
      <c r="F223" s="373">
        <f t="shared" si="28"/>
        <v>15000</v>
      </c>
      <c r="G223" s="373"/>
      <c r="H223" s="373"/>
      <c r="I223" s="415">
        <f t="shared" si="29"/>
        <v>0</v>
      </c>
      <c r="J223" s="415"/>
    </row>
    <row r="224" spans="1:10" s="232" customFormat="1" ht="13.5" hidden="1">
      <c r="A224" s="216" t="s">
        <v>312</v>
      </c>
      <c r="B224" s="216">
        <v>59</v>
      </c>
      <c r="C224" s="176">
        <v>3811</v>
      </c>
      <c r="D224" s="217" t="s">
        <v>285</v>
      </c>
      <c r="E224" s="177">
        <v>0</v>
      </c>
      <c r="F224" s="376">
        <v>15000</v>
      </c>
      <c r="G224" s="376"/>
      <c r="H224" s="376"/>
      <c r="I224" s="415">
        <f t="shared" si="29"/>
        <v>0</v>
      </c>
      <c r="J224" s="415"/>
    </row>
    <row r="225" spans="1:10" s="232" customFormat="1" ht="13.5">
      <c r="A225" s="224"/>
      <c r="B225" s="224"/>
      <c r="C225" s="180"/>
      <c r="D225" s="225"/>
      <c r="E225" s="181"/>
      <c r="F225" s="378"/>
      <c r="G225" s="378"/>
      <c r="H225" s="378"/>
      <c r="I225" s="335"/>
      <c r="J225" s="335"/>
    </row>
    <row r="226" spans="1:10" ht="13.5">
      <c r="A226" s="178"/>
      <c r="B226" s="157"/>
      <c r="C226" s="265"/>
      <c r="D226" s="259" t="s">
        <v>220</v>
      </c>
      <c r="E226" s="166"/>
      <c r="F226" s="370"/>
      <c r="G226" s="370"/>
      <c r="H226" s="370"/>
      <c r="I226" s="332"/>
      <c r="J226" s="332"/>
    </row>
    <row r="227" spans="1:10" ht="13.5">
      <c r="A227" s="178"/>
      <c r="B227" s="157"/>
      <c r="C227" s="265"/>
      <c r="D227" s="319" t="s">
        <v>203</v>
      </c>
      <c r="E227" s="168"/>
      <c r="F227" s="371"/>
      <c r="G227" s="371"/>
      <c r="H227" s="371"/>
      <c r="I227" s="333"/>
      <c r="J227" s="333"/>
    </row>
    <row r="228" spans="1:10" s="157" customFormat="1" ht="13.5">
      <c r="A228" s="174"/>
      <c r="C228" s="265"/>
      <c r="D228" s="358" t="s">
        <v>323</v>
      </c>
      <c r="E228" s="254">
        <f>SUM(E229+E232)</f>
        <v>0</v>
      </c>
      <c r="F228" s="365">
        <f>SUM(F229+F232)</f>
        <v>15000</v>
      </c>
      <c r="G228" s="365">
        <f>SUM(G229+G232)</f>
        <v>25000</v>
      </c>
      <c r="H228" s="365">
        <f>SUM(H229+H232)</f>
        <v>15000</v>
      </c>
      <c r="I228" s="417">
        <f>AVERAGE(G228/F228*100)</f>
        <v>166.66666666666669</v>
      </c>
      <c r="J228" s="417">
        <f>AVERAGE(H228/G228*100)</f>
        <v>60</v>
      </c>
    </row>
    <row r="229" spans="1:10" s="239" customFormat="1" ht="13.5">
      <c r="A229" s="216" t="s">
        <v>313</v>
      </c>
      <c r="B229" s="214"/>
      <c r="C229" s="214">
        <v>32</v>
      </c>
      <c r="D229" s="215" t="s">
        <v>186</v>
      </c>
      <c r="E229" s="173">
        <f>SUM(E230)</f>
        <v>0</v>
      </c>
      <c r="F229" s="373">
        <f>SUM(F230)</f>
        <v>5000</v>
      </c>
      <c r="G229" s="373">
        <v>5000</v>
      </c>
      <c r="H229" s="373">
        <v>5000</v>
      </c>
      <c r="I229" s="415">
        <f aca="true" t="shared" si="30" ref="I229:J234">AVERAGE(G229/F229*100)</f>
        <v>100</v>
      </c>
      <c r="J229" s="415">
        <f t="shared" si="30"/>
        <v>100</v>
      </c>
    </row>
    <row r="230" spans="1:10" s="239" customFormat="1" ht="13.5">
      <c r="A230" s="216" t="s">
        <v>313</v>
      </c>
      <c r="B230" s="214"/>
      <c r="C230" s="214">
        <v>322</v>
      </c>
      <c r="D230" s="215" t="s">
        <v>53</v>
      </c>
      <c r="E230" s="173">
        <f>SUM(E231)</f>
        <v>0</v>
      </c>
      <c r="F230" s="373">
        <f>SUM(F231)</f>
        <v>5000</v>
      </c>
      <c r="G230" s="373"/>
      <c r="H230" s="373"/>
      <c r="I230" s="415">
        <f t="shared" si="30"/>
        <v>0</v>
      </c>
      <c r="J230" s="415"/>
    </row>
    <row r="231" spans="1:10" s="232" customFormat="1" ht="13.5" hidden="1">
      <c r="A231" s="216" t="s">
        <v>313</v>
      </c>
      <c r="B231" s="216">
        <v>60</v>
      </c>
      <c r="C231" s="216">
        <v>3227</v>
      </c>
      <c r="D231" s="217" t="s">
        <v>225</v>
      </c>
      <c r="E231" s="177">
        <v>0</v>
      </c>
      <c r="F231" s="376">
        <v>5000</v>
      </c>
      <c r="G231" s="376"/>
      <c r="H231" s="376"/>
      <c r="I231" s="415">
        <f t="shared" si="30"/>
        <v>0</v>
      </c>
      <c r="J231" s="415"/>
    </row>
    <row r="232" spans="1:10" s="239" customFormat="1" ht="13.5">
      <c r="A232" s="216" t="s">
        <v>313</v>
      </c>
      <c r="B232" s="214"/>
      <c r="C232" s="214">
        <v>42</v>
      </c>
      <c r="D232" s="215" t="s">
        <v>284</v>
      </c>
      <c r="E232" s="173">
        <f>SUM(E233)</f>
        <v>0</v>
      </c>
      <c r="F232" s="373">
        <f>SUM(F233)</f>
        <v>10000</v>
      </c>
      <c r="G232" s="373">
        <v>20000</v>
      </c>
      <c r="H232" s="373">
        <v>10000</v>
      </c>
      <c r="I232" s="415">
        <f t="shared" si="30"/>
        <v>200</v>
      </c>
      <c r="J232" s="415">
        <f t="shared" si="30"/>
        <v>50</v>
      </c>
    </row>
    <row r="233" spans="1:10" s="239" customFormat="1" ht="13.5">
      <c r="A233" s="216" t="s">
        <v>313</v>
      </c>
      <c r="B233" s="214"/>
      <c r="C233" s="214">
        <v>422</v>
      </c>
      <c r="D233" s="215" t="s">
        <v>100</v>
      </c>
      <c r="E233" s="173">
        <f>SUM(E234)</f>
        <v>0</v>
      </c>
      <c r="F233" s="373">
        <f>SUM(F234)</f>
        <v>10000</v>
      </c>
      <c r="G233" s="373"/>
      <c r="H233" s="373"/>
      <c r="I233" s="415">
        <f t="shared" si="30"/>
        <v>0</v>
      </c>
      <c r="J233" s="415"/>
    </row>
    <row r="234" spans="1:10" s="232" customFormat="1" ht="13.5" hidden="1">
      <c r="A234" s="216" t="s">
        <v>313</v>
      </c>
      <c r="B234" s="216">
        <v>61</v>
      </c>
      <c r="C234" s="216">
        <v>4223</v>
      </c>
      <c r="D234" s="217" t="s">
        <v>114</v>
      </c>
      <c r="E234" s="177">
        <v>0</v>
      </c>
      <c r="F234" s="376">
        <v>10000</v>
      </c>
      <c r="G234" s="376"/>
      <c r="H234" s="376"/>
      <c r="I234" s="415">
        <f t="shared" si="30"/>
        <v>0</v>
      </c>
      <c r="J234" s="415"/>
    </row>
    <row r="235" spans="1:10" s="246" customFormat="1" ht="12.75">
      <c r="A235" s="242"/>
      <c r="B235" s="153"/>
      <c r="C235" s="242"/>
      <c r="D235" s="153"/>
      <c r="E235" s="242"/>
      <c r="F235" s="389"/>
      <c r="G235" s="389"/>
      <c r="H235" s="389"/>
      <c r="I235" s="338"/>
      <c r="J235" s="338"/>
    </row>
    <row r="236" spans="1:10" ht="13.5">
      <c r="A236" s="178"/>
      <c r="B236" s="157"/>
      <c r="C236" s="265"/>
      <c r="D236" s="259" t="s">
        <v>220</v>
      </c>
      <c r="E236" s="166"/>
      <c r="F236" s="370"/>
      <c r="G236" s="370"/>
      <c r="H236" s="370"/>
      <c r="I236" s="340"/>
      <c r="J236" s="340"/>
    </row>
    <row r="237" spans="3:10" s="266" customFormat="1" ht="13.5">
      <c r="C237" s="267"/>
      <c r="D237" s="319" t="s">
        <v>226</v>
      </c>
      <c r="E237" s="268"/>
      <c r="F237" s="397"/>
      <c r="G237" s="397"/>
      <c r="H237" s="397"/>
      <c r="I237" s="341"/>
      <c r="J237" s="341"/>
    </row>
    <row r="238" spans="1:10" ht="13.5">
      <c r="A238" s="178"/>
      <c r="B238" s="157"/>
      <c r="C238" s="265"/>
      <c r="D238" s="738" t="s">
        <v>324</v>
      </c>
      <c r="E238" s="168"/>
      <c r="F238" s="371"/>
      <c r="G238" s="371"/>
      <c r="H238" s="371"/>
      <c r="I238" s="341"/>
      <c r="J238" s="341"/>
    </row>
    <row r="239" spans="1:10" s="157" customFormat="1" ht="13.5">
      <c r="A239" s="174"/>
      <c r="C239" s="265"/>
      <c r="D239" s="739"/>
      <c r="E239" s="254">
        <f aca="true" t="shared" si="31" ref="E239:H240">SUM(E240)</f>
        <v>0</v>
      </c>
      <c r="F239" s="365">
        <f t="shared" si="31"/>
        <v>5000</v>
      </c>
      <c r="G239" s="365">
        <f t="shared" si="31"/>
        <v>5000</v>
      </c>
      <c r="H239" s="365">
        <f t="shared" si="31"/>
        <v>5000</v>
      </c>
      <c r="I239" s="417">
        <f>AVERAGE(G239/F239*100)</f>
        <v>100</v>
      </c>
      <c r="J239" s="417">
        <f>AVERAGE(H239/G239*100)</f>
        <v>100</v>
      </c>
    </row>
    <row r="240" spans="1:10" s="239" customFormat="1" ht="13.5">
      <c r="A240" s="216" t="s">
        <v>314</v>
      </c>
      <c r="B240" s="214"/>
      <c r="C240" s="214">
        <v>32</v>
      </c>
      <c r="D240" s="215" t="s">
        <v>186</v>
      </c>
      <c r="E240" s="173">
        <f t="shared" si="31"/>
        <v>0</v>
      </c>
      <c r="F240" s="373">
        <f t="shared" si="31"/>
        <v>5000</v>
      </c>
      <c r="G240" s="373">
        <v>5000</v>
      </c>
      <c r="H240" s="373">
        <v>5000</v>
      </c>
      <c r="I240" s="415">
        <f aca="true" t="shared" si="32" ref="I240:J242">AVERAGE(G240/F240*100)</f>
        <v>100</v>
      </c>
      <c r="J240" s="415">
        <f t="shared" si="32"/>
        <v>100</v>
      </c>
    </row>
    <row r="241" spans="1:10" s="239" customFormat="1" ht="13.5">
      <c r="A241" s="216" t="s">
        <v>314</v>
      </c>
      <c r="B241" s="214"/>
      <c r="C241" s="214">
        <v>323</v>
      </c>
      <c r="D241" s="215" t="s">
        <v>119</v>
      </c>
      <c r="E241" s="173">
        <f>SUM(E242:E242)</f>
        <v>0</v>
      </c>
      <c r="F241" s="373">
        <f>SUM(F242)</f>
        <v>5000</v>
      </c>
      <c r="G241" s="373"/>
      <c r="H241" s="373"/>
      <c r="I241" s="415">
        <f t="shared" si="32"/>
        <v>0</v>
      </c>
      <c r="J241" s="415"/>
    </row>
    <row r="242" spans="1:10" s="232" customFormat="1" ht="13.5" hidden="1">
      <c r="A242" s="216" t="s">
        <v>314</v>
      </c>
      <c r="B242" s="216">
        <v>62</v>
      </c>
      <c r="C242" s="216">
        <v>3237</v>
      </c>
      <c r="D242" s="217" t="s">
        <v>227</v>
      </c>
      <c r="E242" s="177">
        <v>0</v>
      </c>
      <c r="F242" s="376">
        <v>5000</v>
      </c>
      <c r="G242" s="376"/>
      <c r="H242" s="376"/>
      <c r="I242" s="415">
        <f t="shared" si="32"/>
        <v>0</v>
      </c>
      <c r="J242" s="415"/>
    </row>
    <row r="243" spans="1:10" s="232" customFormat="1" ht="14.25" thickBot="1">
      <c r="A243" s="224"/>
      <c r="B243" s="224"/>
      <c r="C243" s="224"/>
      <c r="D243" s="225"/>
      <c r="E243" s="181"/>
      <c r="F243" s="378"/>
      <c r="G243" s="378"/>
      <c r="H243" s="378"/>
      <c r="I243" s="335"/>
      <c r="J243" s="335"/>
    </row>
    <row r="244" spans="1:10" s="145" customFormat="1" ht="15.75" thickBot="1">
      <c r="A244" s="716" t="s">
        <v>228</v>
      </c>
      <c r="B244" s="717"/>
      <c r="C244" s="717"/>
      <c r="D244" s="717"/>
      <c r="E244" s="160">
        <f>SUM(E248)</f>
        <v>10000</v>
      </c>
      <c r="F244" s="368">
        <f>SUM(F248)</f>
        <v>5000</v>
      </c>
      <c r="G244" s="368">
        <f>SUM(G248)</f>
        <v>5000</v>
      </c>
      <c r="H244" s="368">
        <f>SUM(H248)</f>
        <v>5000</v>
      </c>
      <c r="I244" s="331">
        <f>AVERAGE(G244/F244*100)</f>
        <v>100</v>
      </c>
      <c r="J244" s="331">
        <f>AVERAGE(H244/G244*100)</f>
        <v>100</v>
      </c>
    </row>
    <row r="245" spans="1:10" s="145" customFormat="1" ht="15">
      <c r="A245" s="147"/>
      <c r="B245" s="147"/>
      <c r="C245" s="147"/>
      <c r="D245" s="147"/>
      <c r="E245" s="256"/>
      <c r="F245" s="394"/>
      <c r="G245" s="394"/>
      <c r="H245" s="394"/>
      <c r="I245" s="330"/>
      <c r="J245" s="330"/>
    </row>
    <row r="246" spans="2:10" ht="13.5">
      <c r="B246" s="157"/>
      <c r="C246" s="265"/>
      <c r="D246" s="259" t="s">
        <v>229</v>
      </c>
      <c r="E246" s="166"/>
      <c r="F246" s="370"/>
      <c r="G246" s="370"/>
      <c r="H246" s="370"/>
      <c r="I246" s="340"/>
      <c r="J246" s="340"/>
    </row>
    <row r="247" spans="2:10" ht="14.25" customHeight="1">
      <c r="B247" s="157"/>
      <c r="C247" s="265"/>
      <c r="D247" s="319" t="s">
        <v>223</v>
      </c>
      <c r="E247" s="168"/>
      <c r="F247" s="371"/>
      <c r="G247" s="371"/>
      <c r="H247" s="371"/>
      <c r="I247" s="341"/>
      <c r="J247" s="341"/>
    </row>
    <row r="248" spans="3:10" s="157" customFormat="1" ht="13.5">
      <c r="C248" s="265"/>
      <c r="D248" s="357" t="s">
        <v>325</v>
      </c>
      <c r="E248" s="254">
        <f aca="true" t="shared" si="33" ref="E248:H250">SUM(E249)</f>
        <v>10000</v>
      </c>
      <c r="F248" s="365">
        <f t="shared" si="33"/>
        <v>5000</v>
      </c>
      <c r="G248" s="365">
        <f t="shared" si="33"/>
        <v>5000</v>
      </c>
      <c r="H248" s="365">
        <f t="shared" si="33"/>
        <v>5000</v>
      </c>
      <c r="I248" s="417">
        <f>AVERAGE(G248/F248*100)</f>
        <v>100</v>
      </c>
      <c r="J248" s="417">
        <f>AVERAGE(H248/G248*100)</f>
        <v>100</v>
      </c>
    </row>
    <row r="249" spans="1:10" s="239" customFormat="1" ht="13.5">
      <c r="A249" s="175" t="s">
        <v>299</v>
      </c>
      <c r="B249" s="214"/>
      <c r="C249" s="172">
        <v>36</v>
      </c>
      <c r="D249" s="215" t="s">
        <v>224</v>
      </c>
      <c r="E249" s="173">
        <f t="shared" si="33"/>
        <v>10000</v>
      </c>
      <c r="F249" s="373">
        <f t="shared" si="33"/>
        <v>5000</v>
      </c>
      <c r="G249" s="373">
        <v>5000</v>
      </c>
      <c r="H249" s="373">
        <v>5000</v>
      </c>
      <c r="I249" s="415">
        <f aca="true" t="shared" si="34" ref="I249:J251">AVERAGE(G249/F249*100)</f>
        <v>100</v>
      </c>
      <c r="J249" s="415">
        <f t="shared" si="34"/>
        <v>100</v>
      </c>
    </row>
    <row r="250" spans="1:10" s="239" customFormat="1" ht="13.5">
      <c r="A250" s="175" t="s">
        <v>299</v>
      </c>
      <c r="B250" s="214"/>
      <c r="C250" s="172">
        <v>363</v>
      </c>
      <c r="D250" s="215" t="s">
        <v>141</v>
      </c>
      <c r="E250" s="173">
        <f t="shared" si="33"/>
        <v>10000</v>
      </c>
      <c r="F250" s="373">
        <f t="shared" si="33"/>
        <v>5000</v>
      </c>
      <c r="G250" s="373"/>
      <c r="H250" s="373"/>
      <c r="I250" s="415">
        <f t="shared" si="34"/>
        <v>0</v>
      </c>
      <c r="J250" s="415"/>
    </row>
    <row r="251" spans="1:10" s="232" customFormat="1" ht="13.5" hidden="1">
      <c r="A251" s="175" t="s">
        <v>299</v>
      </c>
      <c r="B251" s="216">
        <v>63</v>
      </c>
      <c r="C251" s="176">
        <v>3632</v>
      </c>
      <c r="D251" s="217" t="s">
        <v>230</v>
      </c>
      <c r="E251" s="177">
        <v>10000</v>
      </c>
      <c r="F251" s="376">
        <v>5000</v>
      </c>
      <c r="G251" s="376"/>
      <c r="H251" s="376"/>
      <c r="I251" s="415">
        <f t="shared" si="34"/>
        <v>0</v>
      </c>
      <c r="J251" s="415"/>
    </row>
    <row r="252" spans="1:10" s="232" customFormat="1" ht="14.25" thickBot="1">
      <c r="A252" s="224"/>
      <c r="B252" s="224"/>
      <c r="C252" s="180"/>
      <c r="D252" s="225"/>
      <c r="E252" s="181"/>
      <c r="F252" s="378"/>
      <c r="G252" s="378"/>
      <c r="H252" s="378"/>
      <c r="I252" s="335"/>
      <c r="J252" s="335"/>
    </row>
    <row r="253" spans="1:10" s="269" customFormat="1" ht="17.25" thickBot="1">
      <c r="A253" s="740" t="s">
        <v>287</v>
      </c>
      <c r="B253" s="741"/>
      <c r="C253" s="741"/>
      <c r="D253" s="741"/>
      <c r="E253" s="255">
        <f>SUM(E255+E267+E302+E313)</f>
        <v>381000</v>
      </c>
      <c r="F253" s="393">
        <f>SUM(F255+F267+F302+F313)</f>
        <v>480000</v>
      </c>
      <c r="G253" s="393">
        <f>SUM(G255+G267+G302+G313)</f>
        <v>380000</v>
      </c>
      <c r="H253" s="393">
        <f>SUM(H255+H267+H302+H313)</f>
        <v>375000</v>
      </c>
      <c r="I253" s="329">
        <f>AVERAGE(G253/F253*100)</f>
        <v>79.16666666666666</v>
      </c>
      <c r="J253" s="329">
        <f>AVERAGE(H253/G253*100)</f>
        <v>98.68421052631578</v>
      </c>
    </row>
    <row r="254" spans="1:10" ht="14.25" thickBot="1">
      <c r="A254" s="178"/>
      <c r="B254" s="153"/>
      <c r="C254" s="242"/>
      <c r="D254" s="270"/>
      <c r="E254" s="252"/>
      <c r="F254" s="391"/>
      <c r="G254" s="391"/>
      <c r="H254" s="391"/>
      <c r="I254" s="330"/>
      <c r="J254" s="330"/>
    </row>
    <row r="255" spans="1:10" s="145" customFormat="1" ht="15.75" thickBot="1">
      <c r="A255" s="716" t="s">
        <v>231</v>
      </c>
      <c r="B255" s="717"/>
      <c r="C255" s="717"/>
      <c r="D255" s="717"/>
      <c r="E255" s="160">
        <f>SUM(E259)</f>
        <v>115000</v>
      </c>
      <c r="F255" s="368">
        <f>SUM(F259)</f>
        <v>110000</v>
      </c>
      <c r="G255" s="368">
        <f>SUM(G259)</f>
        <v>120000</v>
      </c>
      <c r="H255" s="368">
        <f>SUM(H259)</f>
        <v>120000</v>
      </c>
      <c r="I255" s="331">
        <f>AVERAGE(G255/F255*100)</f>
        <v>109.09090909090908</v>
      </c>
      <c r="J255" s="331">
        <f>AVERAGE(H255/G255*100)</f>
        <v>100</v>
      </c>
    </row>
    <row r="256" spans="1:10" ht="13.5">
      <c r="A256" s="178"/>
      <c r="B256" s="157"/>
      <c r="C256" s="265"/>
      <c r="D256" s="271"/>
      <c r="E256" s="252"/>
      <c r="F256" s="391"/>
      <c r="G256" s="391"/>
      <c r="H256" s="391"/>
      <c r="I256" s="330"/>
      <c r="J256" s="330"/>
    </row>
    <row r="257" spans="1:10" s="157" customFormat="1" ht="13.5">
      <c r="A257" s="174"/>
      <c r="C257" s="265"/>
      <c r="D257" s="272" t="s">
        <v>240</v>
      </c>
      <c r="E257" s="166"/>
      <c r="F257" s="370"/>
      <c r="G257" s="370"/>
      <c r="H257" s="370"/>
      <c r="I257" s="343"/>
      <c r="J257" s="343"/>
    </row>
    <row r="258" spans="1:10" s="157" customFormat="1" ht="13.5">
      <c r="A258" s="174"/>
      <c r="C258" s="265"/>
      <c r="D258" s="319" t="s">
        <v>215</v>
      </c>
      <c r="E258" s="168"/>
      <c r="F258" s="398"/>
      <c r="G258" s="371"/>
      <c r="H258" s="371"/>
      <c r="I258" s="344"/>
      <c r="J258" s="344"/>
    </row>
    <row r="259" spans="1:10" s="157" customFormat="1" ht="13.5">
      <c r="A259" s="174"/>
      <c r="C259" s="265"/>
      <c r="D259" s="358" t="s">
        <v>326</v>
      </c>
      <c r="E259" s="254">
        <f>SUM(E260)</f>
        <v>115000</v>
      </c>
      <c r="F259" s="365">
        <f>SUM(F260)</f>
        <v>110000</v>
      </c>
      <c r="G259" s="365">
        <f>SUM(G260)</f>
        <v>120000</v>
      </c>
      <c r="H259" s="365">
        <f>SUM(H260)</f>
        <v>120000</v>
      </c>
      <c r="I259" s="417">
        <f>AVERAGE(G259/F259*100)</f>
        <v>109.09090909090908</v>
      </c>
      <c r="J259" s="417">
        <f>AVERAGE(H259/G259*100)</f>
        <v>100</v>
      </c>
    </row>
    <row r="260" spans="1:10" s="201" customFormat="1" ht="13.5">
      <c r="A260" s="202" t="s">
        <v>298</v>
      </c>
      <c r="B260" s="171"/>
      <c r="C260" s="214">
        <v>38</v>
      </c>
      <c r="D260" s="215" t="s">
        <v>81</v>
      </c>
      <c r="E260" s="173">
        <f>SUM(E261+E264)</f>
        <v>115000</v>
      </c>
      <c r="F260" s="373">
        <f>SUM(F261+F264)</f>
        <v>110000</v>
      </c>
      <c r="G260" s="373">
        <v>120000</v>
      </c>
      <c r="H260" s="373">
        <v>120000</v>
      </c>
      <c r="I260" s="415">
        <f aca="true" t="shared" si="35" ref="I260:J265">AVERAGE(G260/F260*100)</f>
        <v>109.09090909090908</v>
      </c>
      <c r="J260" s="415">
        <f t="shared" si="35"/>
        <v>100</v>
      </c>
    </row>
    <row r="261" spans="1:10" s="182" customFormat="1" ht="13.5">
      <c r="A261" s="202" t="s">
        <v>298</v>
      </c>
      <c r="B261" s="171"/>
      <c r="C261" s="214">
        <v>381</v>
      </c>
      <c r="D261" s="215" t="s">
        <v>38</v>
      </c>
      <c r="E261" s="173">
        <f>SUM(E262:E263)</f>
        <v>105000</v>
      </c>
      <c r="F261" s="373">
        <f>SUM(F262:F263)</f>
        <v>105000</v>
      </c>
      <c r="G261" s="373"/>
      <c r="H261" s="373"/>
      <c r="I261" s="415">
        <f t="shared" si="35"/>
        <v>0</v>
      </c>
      <c r="J261" s="415"/>
    </row>
    <row r="262" spans="1:10" s="182" customFormat="1" ht="13.5" hidden="1">
      <c r="A262" s="202" t="s">
        <v>298</v>
      </c>
      <c r="B262" s="175">
        <v>64</v>
      </c>
      <c r="C262" s="216">
        <v>38115</v>
      </c>
      <c r="D262" s="217" t="s">
        <v>85</v>
      </c>
      <c r="E262" s="177">
        <v>100000</v>
      </c>
      <c r="F262" s="376">
        <v>100000</v>
      </c>
      <c r="G262" s="376"/>
      <c r="H262" s="376"/>
      <c r="I262" s="415">
        <f t="shared" si="35"/>
        <v>0</v>
      </c>
      <c r="J262" s="415"/>
    </row>
    <row r="263" spans="1:10" s="182" customFormat="1" ht="13.5" hidden="1">
      <c r="A263" s="202" t="s">
        <v>298</v>
      </c>
      <c r="B263" s="175">
        <v>65</v>
      </c>
      <c r="C263" s="216">
        <v>3812</v>
      </c>
      <c r="D263" s="217" t="s">
        <v>87</v>
      </c>
      <c r="E263" s="177">
        <v>5000</v>
      </c>
      <c r="F263" s="376">
        <v>5000</v>
      </c>
      <c r="G263" s="376"/>
      <c r="H263" s="376"/>
      <c r="I263" s="415">
        <f t="shared" si="35"/>
        <v>0</v>
      </c>
      <c r="J263" s="415"/>
    </row>
    <row r="264" spans="1:10" s="182" customFormat="1" ht="13.5">
      <c r="A264" s="202" t="s">
        <v>298</v>
      </c>
      <c r="B264" s="171"/>
      <c r="C264" s="214">
        <v>382</v>
      </c>
      <c r="D264" s="215" t="s">
        <v>39</v>
      </c>
      <c r="E264" s="173">
        <f>SUM(E265)</f>
        <v>10000</v>
      </c>
      <c r="F264" s="373">
        <f>SUM(F265)</f>
        <v>5000</v>
      </c>
      <c r="G264" s="373"/>
      <c r="H264" s="373"/>
      <c r="I264" s="415">
        <f t="shared" si="35"/>
        <v>0</v>
      </c>
      <c r="J264" s="415"/>
    </row>
    <row r="265" spans="1:10" s="182" customFormat="1" ht="13.5" hidden="1">
      <c r="A265" s="202" t="s">
        <v>298</v>
      </c>
      <c r="B265" s="175">
        <v>66</v>
      </c>
      <c r="C265" s="216">
        <v>38215</v>
      </c>
      <c r="D265" s="217" t="s">
        <v>123</v>
      </c>
      <c r="E265" s="177">
        <v>10000</v>
      </c>
      <c r="F265" s="376">
        <v>5000</v>
      </c>
      <c r="G265" s="376"/>
      <c r="H265" s="376"/>
      <c r="I265" s="415">
        <f t="shared" si="35"/>
        <v>0</v>
      </c>
      <c r="J265" s="415"/>
    </row>
    <row r="266" spans="1:10" s="182" customFormat="1" ht="14.25" thickBot="1">
      <c r="A266" s="179"/>
      <c r="B266" s="179"/>
      <c r="C266" s="224"/>
      <c r="D266" s="225"/>
      <c r="E266" s="181"/>
      <c r="F266" s="378"/>
      <c r="G266" s="378"/>
      <c r="H266" s="378"/>
      <c r="I266" s="335"/>
      <c r="J266" s="335"/>
    </row>
    <row r="267" spans="1:10" s="145" customFormat="1" ht="15.75" thickBot="1">
      <c r="A267" s="716" t="s">
        <v>232</v>
      </c>
      <c r="B267" s="717"/>
      <c r="C267" s="717"/>
      <c r="D267" s="717"/>
      <c r="E267" s="160">
        <f>SUM(E271+E283+E290)</f>
        <v>130000</v>
      </c>
      <c r="F267" s="368">
        <f>SUM(F271+F283+F290)</f>
        <v>188000</v>
      </c>
      <c r="G267" s="368">
        <f>SUM(G271+G283+G290)</f>
        <v>100000</v>
      </c>
      <c r="H267" s="368">
        <f>SUM(H271+H283+H290)</f>
        <v>105000</v>
      </c>
      <c r="I267" s="331">
        <f>AVERAGE(G267/F267*100)</f>
        <v>53.191489361702125</v>
      </c>
      <c r="J267" s="331">
        <f>AVERAGE(H267/G267*100)</f>
        <v>105</v>
      </c>
    </row>
    <row r="268" spans="1:10" s="145" customFormat="1" ht="15">
      <c r="A268" s="147"/>
      <c r="B268" s="147"/>
      <c r="C268" s="147"/>
      <c r="D268" s="147"/>
      <c r="E268" s="273"/>
      <c r="F268" s="394"/>
      <c r="G268" s="394"/>
      <c r="H268" s="394"/>
      <c r="I268" s="330"/>
      <c r="J268" s="330"/>
    </row>
    <row r="269" spans="1:10" s="157" customFormat="1" ht="13.5">
      <c r="A269" s="174"/>
      <c r="C269" s="265"/>
      <c r="D269" s="272" t="s">
        <v>233</v>
      </c>
      <c r="E269" s="166"/>
      <c r="F269" s="370"/>
      <c r="G269" s="370"/>
      <c r="H269" s="370"/>
      <c r="I269" s="332"/>
      <c r="J269" s="332"/>
    </row>
    <row r="270" spans="1:10" s="157" customFormat="1" ht="13.5">
      <c r="A270" s="174"/>
      <c r="C270" s="265"/>
      <c r="D270" s="319" t="s">
        <v>215</v>
      </c>
      <c r="E270" s="168"/>
      <c r="F270" s="371"/>
      <c r="G270" s="371"/>
      <c r="H270" s="371"/>
      <c r="I270" s="333"/>
      <c r="J270" s="333"/>
    </row>
    <row r="271" spans="1:10" s="157" customFormat="1" ht="13.5">
      <c r="A271" s="174"/>
      <c r="C271" s="265"/>
      <c r="D271" s="358" t="s">
        <v>327</v>
      </c>
      <c r="E271" s="254">
        <f>SUM(E272+E275)</f>
        <v>30000</v>
      </c>
      <c r="F271" s="365">
        <f>SUM(F272+F275)</f>
        <v>60000</v>
      </c>
      <c r="G271" s="365">
        <f>SUM(G272+G275)</f>
        <v>70000</v>
      </c>
      <c r="H271" s="365">
        <f>SUM(H272+H275)</f>
        <v>75000</v>
      </c>
      <c r="I271" s="417">
        <f>AVERAGE(G271/F271*100)</f>
        <v>116.66666666666667</v>
      </c>
      <c r="J271" s="417">
        <f>AVERAGE(H271/G271*100)</f>
        <v>107.14285714285714</v>
      </c>
    </row>
    <row r="272" spans="1:10" s="201" customFormat="1" ht="13.5">
      <c r="A272" s="175" t="s">
        <v>299</v>
      </c>
      <c r="B272" s="171"/>
      <c r="C272" s="214">
        <v>32</v>
      </c>
      <c r="D272" s="171" t="s">
        <v>186</v>
      </c>
      <c r="E272" s="173">
        <f>SUM(E273)</f>
        <v>0</v>
      </c>
      <c r="F272" s="373">
        <f>SUM(F273)</f>
        <v>10000</v>
      </c>
      <c r="G272" s="373">
        <v>15000</v>
      </c>
      <c r="H272" s="373">
        <v>15000</v>
      </c>
      <c r="I272" s="415">
        <f aca="true" t="shared" si="36" ref="I272:J279">AVERAGE(G272/F272*100)</f>
        <v>150</v>
      </c>
      <c r="J272" s="415">
        <f t="shared" si="36"/>
        <v>100</v>
      </c>
    </row>
    <row r="273" spans="1:10" s="182" customFormat="1" ht="13.5">
      <c r="A273" s="175" t="s">
        <v>299</v>
      </c>
      <c r="B273" s="171"/>
      <c r="C273" s="214">
        <v>329</v>
      </c>
      <c r="D273" s="171" t="s">
        <v>66</v>
      </c>
      <c r="E273" s="173">
        <f>SUM(E274)</f>
        <v>0</v>
      </c>
      <c r="F273" s="373">
        <f>SUM(F274)</f>
        <v>10000</v>
      </c>
      <c r="G273" s="373"/>
      <c r="H273" s="373"/>
      <c r="I273" s="415">
        <f t="shared" si="36"/>
        <v>0</v>
      </c>
      <c r="J273" s="415"/>
    </row>
    <row r="274" spans="1:10" s="182" customFormat="1" ht="13.5" hidden="1">
      <c r="A274" s="175" t="s">
        <v>299</v>
      </c>
      <c r="B274" s="175">
        <v>67</v>
      </c>
      <c r="C274" s="216">
        <v>3293</v>
      </c>
      <c r="D274" s="175" t="s">
        <v>69</v>
      </c>
      <c r="E274" s="177">
        <v>0</v>
      </c>
      <c r="F274" s="376">
        <v>10000</v>
      </c>
      <c r="G274" s="376"/>
      <c r="H274" s="376"/>
      <c r="I274" s="415">
        <f t="shared" si="36"/>
        <v>0</v>
      </c>
      <c r="J274" s="415"/>
    </row>
    <row r="275" spans="1:10" s="201" customFormat="1" ht="13.5">
      <c r="A275" s="175" t="s">
        <v>299</v>
      </c>
      <c r="B275" s="171"/>
      <c r="C275" s="214">
        <v>38</v>
      </c>
      <c r="D275" s="215" t="s">
        <v>81</v>
      </c>
      <c r="E275" s="173">
        <f>SUM(E276+E278)</f>
        <v>30000</v>
      </c>
      <c r="F275" s="373">
        <f>SUM(F276+F278)</f>
        <v>50000</v>
      </c>
      <c r="G275" s="373">
        <v>55000</v>
      </c>
      <c r="H275" s="373">
        <v>60000</v>
      </c>
      <c r="I275" s="415">
        <f t="shared" si="36"/>
        <v>110.00000000000001</v>
      </c>
      <c r="J275" s="415">
        <f t="shared" si="36"/>
        <v>109.09090909090908</v>
      </c>
    </row>
    <row r="276" spans="1:10" s="182" customFormat="1" ht="13.5">
      <c r="A276" s="175" t="s">
        <v>299</v>
      </c>
      <c r="B276" s="171"/>
      <c r="C276" s="214">
        <v>381</v>
      </c>
      <c r="D276" s="215" t="s">
        <v>38</v>
      </c>
      <c r="E276" s="173">
        <f>SUM(E277:E277)</f>
        <v>0</v>
      </c>
      <c r="F276" s="373">
        <f>SUM(F277)</f>
        <v>40000</v>
      </c>
      <c r="G276" s="373"/>
      <c r="H276" s="373"/>
      <c r="I276" s="415">
        <f t="shared" si="36"/>
        <v>0</v>
      </c>
      <c r="J276" s="415"/>
    </row>
    <row r="277" spans="1:10" s="182" customFormat="1" ht="13.5" hidden="1">
      <c r="A277" s="175" t="s">
        <v>299</v>
      </c>
      <c r="B277" s="175">
        <v>68</v>
      </c>
      <c r="C277" s="216">
        <v>3811</v>
      </c>
      <c r="D277" s="217" t="s">
        <v>82</v>
      </c>
      <c r="E277" s="177">
        <v>0</v>
      </c>
      <c r="F277" s="376">
        <v>40000</v>
      </c>
      <c r="G277" s="376"/>
      <c r="H277" s="376"/>
      <c r="I277" s="415">
        <f t="shared" si="36"/>
        <v>0</v>
      </c>
      <c r="J277" s="415"/>
    </row>
    <row r="278" spans="1:10" s="182" customFormat="1" ht="13.5">
      <c r="A278" s="175" t="s">
        <v>299</v>
      </c>
      <c r="B278" s="171"/>
      <c r="C278" s="214">
        <v>382</v>
      </c>
      <c r="D278" s="215" t="s">
        <v>39</v>
      </c>
      <c r="E278" s="173">
        <f>SUM(E279:E279)</f>
        <v>30000</v>
      </c>
      <c r="F278" s="373">
        <f>SUM(F279:F279)</f>
        <v>10000</v>
      </c>
      <c r="G278" s="373"/>
      <c r="H278" s="373"/>
      <c r="I278" s="334">
        <f t="shared" si="36"/>
        <v>0</v>
      </c>
      <c r="J278" s="334"/>
    </row>
    <row r="279" spans="1:10" s="182" customFormat="1" ht="13.5" hidden="1">
      <c r="A279" s="175" t="s">
        <v>299</v>
      </c>
      <c r="B279" s="175">
        <v>69</v>
      </c>
      <c r="C279" s="216">
        <v>38219</v>
      </c>
      <c r="D279" s="217" t="s">
        <v>235</v>
      </c>
      <c r="E279" s="177">
        <v>30000</v>
      </c>
      <c r="F279" s="376">
        <v>10000</v>
      </c>
      <c r="G279" s="376"/>
      <c r="H279" s="376"/>
      <c r="I279" s="334">
        <f t="shared" si="36"/>
        <v>0</v>
      </c>
      <c r="J279" s="334"/>
    </row>
    <row r="280" spans="1:10" s="182" customFormat="1" ht="13.5">
      <c r="A280" s="179"/>
      <c r="B280" s="179"/>
      <c r="C280" s="224"/>
      <c r="D280" s="421"/>
      <c r="E280" s="422"/>
      <c r="F280" s="423"/>
      <c r="G280" s="423"/>
      <c r="H280" s="423"/>
      <c r="I280" s="424"/>
      <c r="J280" s="424"/>
    </row>
    <row r="281" spans="1:10" s="182" customFormat="1" ht="13.5">
      <c r="A281" s="227"/>
      <c r="B281" s="227"/>
      <c r="C281" s="227"/>
      <c r="D281" s="272" t="s">
        <v>233</v>
      </c>
      <c r="E281" s="191"/>
      <c r="F281" s="371"/>
      <c r="G281" s="371"/>
      <c r="H281" s="371"/>
      <c r="I281" s="333"/>
      <c r="J281" s="333"/>
    </row>
    <row r="282" spans="1:10" s="182" customFormat="1" ht="13.5">
      <c r="A282" s="227"/>
      <c r="B282" s="227"/>
      <c r="C282" s="227"/>
      <c r="D282" s="319" t="s">
        <v>215</v>
      </c>
      <c r="E282" s="191"/>
      <c r="F282" s="371"/>
      <c r="G282" s="371"/>
      <c r="H282" s="371"/>
      <c r="I282" s="333"/>
      <c r="J282" s="333"/>
    </row>
    <row r="283" spans="1:10" s="157" customFormat="1" ht="13.5">
      <c r="A283" s="230"/>
      <c r="B283" s="230"/>
      <c r="C283" s="230"/>
      <c r="D283" s="357" t="s">
        <v>328</v>
      </c>
      <c r="E283" s="231">
        <f aca="true" t="shared" si="37" ref="E283:H285">SUM(E284)</f>
        <v>100000</v>
      </c>
      <c r="F283" s="372">
        <f t="shared" si="37"/>
        <v>100000</v>
      </c>
      <c r="G283" s="372">
        <f t="shared" si="37"/>
        <v>0</v>
      </c>
      <c r="H283" s="372">
        <f t="shared" si="37"/>
        <v>0</v>
      </c>
      <c r="I283" s="417">
        <f>AVERAGE(G283/F283*100)</f>
        <v>0</v>
      </c>
      <c r="J283" s="417">
        <v>0</v>
      </c>
    </row>
    <row r="284" spans="1:10" s="157" customFormat="1" ht="12.75">
      <c r="A284" s="175" t="s">
        <v>317</v>
      </c>
      <c r="B284" s="171"/>
      <c r="C284" s="214">
        <v>42</v>
      </c>
      <c r="D284" s="215" t="s">
        <v>97</v>
      </c>
      <c r="E284" s="173">
        <f t="shared" si="37"/>
        <v>100000</v>
      </c>
      <c r="F284" s="373">
        <f t="shared" si="37"/>
        <v>100000</v>
      </c>
      <c r="G284" s="373">
        <f t="shared" si="37"/>
        <v>0</v>
      </c>
      <c r="H284" s="373">
        <f t="shared" si="37"/>
        <v>0</v>
      </c>
      <c r="I284" s="415">
        <f>AVERAGE(G284/F284*100)</f>
        <v>0</v>
      </c>
      <c r="J284" s="415"/>
    </row>
    <row r="285" spans="1:10" s="157" customFormat="1" ht="12.75">
      <c r="A285" s="175" t="s">
        <v>317</v>
      </c>
      <c r="B285" s="171"/>
      <c r="C285" s="214">
        <v>426</v>
      </c>
      <c r="D285" s="215" t="s">
        <v>119</v>
      </c>
      <c r="E285" s="173">
        <f t="shared" si="37"/>
        <v>100000</v>
      </c>
      <c r="F285" s="373">
        <f t="shared" si="37"/>
        <v>100000</v>
      </c>
      <c r="G285" s="373"/>
      <c r="H285" s="373"/>
      <c r="I285" s="415">
        <f>AVERAGE(G285/F285*100)</f>
        <v>0</v>
      </c>
      <c r="J285" s="415"/>
    </row>
    <row r="286" spans="1:10" s="157" customFormat="1" ht="15" customHeight="1" hidden="1">
      <c r="A286" s="175" t="s">
        <v>317</v>
      </c>
      <c r="B286" s="175">
        <v>70</v>
      </c>
      <c r="C286" s="216">
        <v>4263</v>
      </c>
      <c r="D286" s="217" t="s">
        <v>270</v>
      </c>
      <c r="E286" s="177">
        <v>100000</v>
      </c>
      <c r="F286" s="376">
        <v>100000</v>
      </c>
      <c r="G286" s="376"/>
      <c r="H286" s="376"/>
      <c r="I286" s="415">
        <f>AVERAGE(G286/F286*100)</f>
        <v>0</v>
      </c>
      <c r="J286" s="415"/>
    </row>
    <row r="287" spans="1:10" s="182" customFormat="1" ht="13.5">
      <c r="A287" s="179"/>
      <c r="B287" s="179"/>
      <c r="C287" s="224"/>
      <c r="D287" s="225"/>
      <c r="E287" s="181"/>
      <c r="F287" s="378"/>
      <c r="G287" s="378"/>
      <c r="H287" s="378"/>
      <c r="I287" s="335"/>
      <c r="J287" s="335"/>
    </row>
    <row r="288" spans="1:10" s="157" customFormat="1" ht="13.5">
      <c r="A288" s="174"/>
      <c r="C288" s="265"/>
      <c r="D288" s="272" t="s">
        <v>233</v>
      </c>
      <c r="E288" s="166"/>
      <c r="F288" s="370"/>
      <c r="G288" s="370"/>
      <c r="H288" s="370"/>
      <c r="I288" s="332"/>
      <c r="J288" s="332"/>
    </row>
    <row r="289" spans="1:10" s="157" customFormat="1" ht="13.5">
      <c r="A289" s="174"/>
      <c r="C289" s="265"/>
      <c r="D289" s="319" t="s">
        <v>236</v>
      </c>
      <c r="E289" s="168"/>
      <c r="F289" s="371"/>
      <c r="G289" s="371"/>
      <c r="H289" s="371"/>
      <c r="I289" s="333"/>
      <c r="J289" s="333"/>
    </row>
    <row r="290" spans="1:10" s="157" customFormat="1" ht="13.5">
      <c r="A290" s="174"/>
      <c r="C290" s="265"/>
      <c r="D290" s="357" t="s">
        <v>329</v>
      </c>
      <c r="E290" s="254">
        <f>SUM(E291+E298)</f>
        <v>0</v>
      </c>
      <c r="F290" s="365">
        <f>SUM(F291+F298)</f>
        <v>28000</v>
      </c>
      <c r="G290" s="365">
        <f>SUM(G291+G298)</f>
        <v>30000</v>
      </c>
      <c r="H290" s="365">
        <f>SUM(H291+H298)</f>
        <v>30000</v>
      </c>
      <c r="I290" s="417">
        <f>AVERAGE(G290/F290*100)</f>
        <v>107.14285714285714</v>
      </c>
      <c r="J290" s="417">
        <f>AVERAGE(H290/G290*100)</f>
        <v>100</v>
      </c>
    </row>
    <row r="291" spans="1:10" s="201" customFormat="1" ht="13.5">
      <c r="A291" s="175" t="s">
        <v>318</v>
      </c>
      <c r="B291" s="171"/>
      <c r="C291" s="214">
        <v>32</v>
      </c>
      <c r="D291" s="215" t="s">
        <v>186</v>
      </c>
      <c r="E291" s="173">
        <f>SUM(E292+E295)</f>
        <v>0</v>
      </c>
      <c r="F291" s="373">
        <f>SUM(F292+F295)</f>
        <v>24000</v>
      </c>
      <c r="G291" s="373">
        <v>25000</v>
      </c>
      <c r="H291" s="373">
        <v>25000</v>
      </c>
      <c r="I291" s="415">
        <f aca="true" t="shared" si="38" ref="I291:J300">AVERAGE(G291/F291*100)</f>
        <v>104.16666666666667</v>
      </c>
      <c r="J291" s="415">
        <f t="shared" si="38"/>
        <v>100</v>
      </c>
    </row>
    <row r="292" spans="1:10" s="201" customFormat="1" ht="13.5">
      <c r="A292" s="175" t="s">
        <v>318</v>
      </c>
      <c r="B292" s="171"/>
      <c r="C292" s="214">
        <v>323</v>
      </c>
      <c r="D292" s="215" t="s">
        <v>57</v>
      </c>
      <c r="E292" s="173">
        <f>SUM(E293:E294)</f>
        <v>0</v>
      </c>
      <c r="F292" s="373">
        <f>SUM(F293:F294)</f>
        <v>7000</v>
      </c>
      <c r="G292" s="373"/>
      <c r="H292" s="373"/>
      <c r="I292" s="415">
        <f t="shared" si="38"/>
        <v>0</v>
      </c>
      <c r="J292" s="415"/>
    </row>
    <row r="293" spans="1:10" s="182" customFormat="1" ht="13.5" hidden="1">
      <c r="A293" s="175" t="s">
        <v>318</v>
      </c>
      <c r="B293" s="175">
        <v>71</v>
      </c>
      <c r="C293" s="216">
        <v>3233</v>
      </c>
      <c r="D293" s="217" t="s">
        <v>60</v>
      </c>
      <c r="E293" s="177">
        <v>0</v>
      </c>
      <c r="F293" s="376">
        <v>5000</v>
      </c>
      <c r="G293" s="376"/>
      <c r="H293" s="376"/>
      <c r="I293" s="415">
        <f t="shared" si="38"/>
        <v>0</v>
      </c>
      <c r="J293" s="415"/>
    </row>
    <row r="294" spans="1:10" s="182" customFormat="1" ht="13.5" hidden="1">
      <c r="A294" s="175" t="s">
        <v>318</v>
      </c>
      <c r="B294" s="175">
        <v>72</v>
      </c>
      <c r="C294" s="216">
        <v>3239</v>
      </c>
      <c r="D294" s="217" t="s">
        <v>65</v>
      </c>
      <c r="E294" s="177">
        <v>0</v>
      </c>
      <c r="F294" s="376">
        <v>2000</v>
      </c>
      <c r="G294" s="376"/>
      <c r="H294" s="376"/>
      <c r="I294" s="415">
        <f t="shared" si="38"/>
        <v>0</v>
      </c>
      <c r="J294" s="415"/>
    </row>
    <row r="295" spans="1:10" s="201" customFormat="1" ht="13.5">
      <c r="A295" s="175" t="s">
        <v>318</v>
      </c>
      <c r="B295" s="171"/>
      <c r="C295" s="214">
        <v>329</v>
      </c>
      <c r="D295" s="215" t="s">
        <v>66</v>
      </c>
      <c r="E295" s="173">
        <f>SUM(E296:E297)</f>
        <v>0</v>
      </c>
      <c r="F295" s="373">
        <f>SUM(F296:F297)</f>
        <v>17000</v>
      </c>
      <c r="G295" s="373"/>
      <c r="H295" s="373"/>
      <c r="I295" s="415">
        <f t="shared" si="38"/>
        <v>0</v>
      </c>
      <c r="J295" s="415"/>
    </row>
    <row r="296" spans="1:10" s="182" customFormat="1" ht="13.5" hidden="1">
      <c r="A296" s="175" t="s">
        <v>318</v>
      </c>
      <c r="B296" s="175">
        <v>73</v>
      </c>
      <c r="C296" s="216">
        <v>3293</v>
      </c>
      <c r="D296" s="217" t="s">
        <v>69</v>
      </c>
      <c r="E296" s="177">
        <v>0</v>
      </c>
      <c r="F296" s="376">
        <v>15000</v>
      </c>
      <c r="G296" s="376"/>
      <c r="H296" s="376"/>
      <c r="I296" s="415">
        <f t="shared" si="38"/>
        <v>0</v>
      </c>
      <c r="J296" s="415"/>
    </row>
    <row r="297" spans="1:10" s="182" customFormat="1" ht="13.5" hidden="1">
      <c r="A297" s="175" t="s">
        <v>318</v>
      </c>
      <c r="B297" s="175">
        <v>74</v>
      </c>
      <c r="C297" s="216">
        <v>3299</v>
      </c>
      <c r="D297" s="217" t="s">
        <v>237</v>
      </c>
      <c r="E297" s="177">
        <v>0</v>
      </c>
      <c r="F297" s="376">
        <v>2000</v>
      </c>
      <c r="G297" s="376"/>
      <c r="H297" s="376"/>
      <c r="I297" s="415">
        <f t="shared" si="38"/>
        <v>0</v>
      </c>
      <c r="J297" s="415"/>
    </row>
    <row r="298" spans="1:10" s="201" customFormat="1" ht="13.5">
      <c r="A298" s="175" t="s">
        <v>318</v>
      </c>
      <c r="B298" s="171"/>
      <c r="C298" s="214">
        <v>38</v>
      </c>
      <c r="D298" s="215" t="s">
        <v>238</v>
      </c>
      <c r="E298" s="173">
        <f>SUM(E299)</f>
        <v>0</v>
      </c>
      <c r="F298" s="373">
        <f>SUM(F299)</f>
        <v>4000</v>
      </c>
      <c r="G298" s="373">
        <v>5000</v>
      </c>
      <c r="H298" s="373">
        <v>5000</v>
      </c>
      <c r="I298" s="415">
        <f t="shared" si="38"/>
        <v>125</v>
      </c>
      <c r="J298" s="415">
        <f t="shared" si="38"/>
        <v>100</v>
      </c>
    </row>
    <row r="299" spans="1:10" s="182" customFormat="1" ht="13.5">
      <c r="A299" s="175" t="s">
        <v>318</v>
      </c>
      <c r="B299" s="171"/>
      <c r="C299" s="214">
        <v>381</v>
      </c>
      <c r="D299" s="215" t="s">
        <v>38</v>
      </c>
      <c r="E299" s="173">
        <f>SUM(E300)</f>
        <v>0</v>
      </c>
      <c r="F299" s="373">
        <f>SUM(F300)</f>
        <v>4000</v>
      </c>
      <c r="G299" s="373"/>
      <c r="H299" s="373"/>
      <c r="I299" s="415">
        <f t="shared" si="38"/>
        <v>0</v>
      </c>
      <c r="J299" s="415"/>
    </row>
    <row r="300" spans="1:10" s="182" customFormat="1" ht="13.5" hidden="1">
      <c r="A300" s="175" t="s">
        <v>318</v>
      </c>
      <c r="B300" s="175">
        <v>75</v>
      </c>
      <c r="C300" s="216">
        <v>3811</v>
      </c>
      <c r="D300" s="217" t="s">
        <v>86</v>
      </c>
      <c r="E300" s="177">
        <v>0</v>
      </c>
      <c r="F300" s="376">
        <v>4000</v>
      </c>
      <c r="G300" s="376"/>
      <c r="H300" s="376"/>
      <c r="I300" s="415">
        <f t="shared" si="38"/>
        <v>0</v>
      </c>
      <c r="J300" s="415"/>
    </row>
    <row r="301" spans="1:10" s="246" customFormat="1" ht="13.5" thickBot="1">
      <c r="A301" s="242"/>
      <c r="B301" s="153"/>
      <c r="C301" s="242"/>
      <c r="D301" s="153"/>
      <c r="E301" s="242"/>
      <c r="F301" s="389"/>
      <c r="G301" s="389"/>
      <c r="H301" s="389"/>
      <c r="I301" s="338"/>
      <c r="J301" s="338"/>
    </row>
    <row r="302" spans="1:10" s="145" customFormat="1" ht="15.75" thickBot="1">
      <c r="A302" s="718" t="s">
        <v>239</v>
      </c>
      <c r="B302" s="719"/>
      <c r="C302" s="719"/>
      <c r="D302" s="719"/>
      <c r="E302" s="160">
        <f>SUM(E306)</f>
        <v>52000</v>
      </c>
      <c r="F302" s="368">
        <f>SUM(F306)</f>
        <v>102000</v>
      </c>
      <c r="G302" s="368">
        <f>SUM(G306)</f>
        <v>80000</v>
      </c>
      <c r="H302" s="368">
        <f>SUM(H306)</f>
        <v>70000</v>
      </c>
      <c r="I302" s="331">
        <f>AVERAGE(G302/F302*100)</f>
        <v>78.43137254901961</v>
      </c>
      <c r="J302" s="331">
        <f>AVERAGE(H302/G302*100)</f>
        <v>87.5</v>
      </c>
    </row>
    <row r="303" spans="1:10" s="145" customFormat="1" ht="15">
      <c r="A303" s="274"/>
      <c r="B303" s="274"/>
      <c r="C303" s="274"/>
      <c r="D303" s="274"/>
      <c r="E303" s="273"/>
      <c r="F303" s="394"/>
      <c r="G303" s="394"/>
      <c r="H303" s="394"/>
      <c r="I303" s="330"/>
      <c r="J303" s="330"/>
    </row>
    <row r="304" spans="1:10" s="157" customFormat="1" ht="13.5">
      <c r="A304" s="174"/>
      <c r="C304" s="265"/>
      <c r="D304" s="272" t="s">
        <v>240</v>
      </c>
      <c r="E304" s="166"/>
      <c r="F304" s="370"/>
      <c r="G304" s="370"/>
      <c r="H304" s="370"/>
      <c r="I304" s="332"/>
      <c r="J304" s="332"/>
    </row>
    <row r="305" spans="1:10" s="157" customFormat="1" ht="13.5">
      <c r="A305" s="174"/>
      <c r="C305" s="265"/>
      <c r="D305" s="319" t="s">
        <v>215</v>
      </c>
      <c r="E305" s="168"/>
      <c r="F305" s="371"/>
      <c r="G305" s="371"/>
      <c r="H305" s="371"/>
      <c r="I305" s="333"/>
      <c r="J305" s="333"/>
    </row>
    <row r="306" spans="1:10" s="157" customFormat="1" ht="13.5">
      <c r="A306" s="174"/>
      <c r="C306" s="265"/>
      <c r="D306" s="358" t="s">
        <v>330</v>
      </c>
      <c r="E306" s="254">
        <f>SUM(E307)</f>
        <v>52000</v>
      </c>
      <c r="F306" s="365">
        <f>SUM(F307)</f>
        <v>102000</v>
      </c>
      <c r="G306" s="365">
        <f>SUM(G307)</f>
        <v>80000</v>
      </c>
      <c r="H306" s="365">
        <f>SUM(H307)</f>
        <v>70000</v>
      </c>
      <c r="I306" s="417">
        <f>AVERAGE(G306/F306*100)</f>
        <v>78.43137254901961</v>
      </c>
      <c r="J306" s="417">
        <f>AVERAGE(H306/G306*100)</f>
        <v>87.5</v>
      </c>
    </row>
    <row r="307" spans="1:10" s="201" customFormat="1" ht="13.5">
      <c r="A307" s="175" t="s">
        <v>319</v>
      </c>
      <c r="B307" s="171"/>
      <c r="C307" s="214">
        <v>38</v>
      </c>
      <c r="D307" s="215" t="s">
        <v>81</v>
      </c>
      <c r="E307" s="173">
        <f>SUM(E308+E310)</f>
        <v>52000</v>
      </c>
      <c r="F307" s="373">
        <f>SUM(F308+F310)</f>
        <v>102000</v>
      </c>
      <c r="G307" s="373">
        <v>80000</v>
      </c>
      <c r="H307" s="373">
        <v>70000</v>
      </c>
      <c r="I307" s="415">
        <f aca="true" t="shared" si="39" ref="I307:J311">AVERAGE(G307/F307*100)</f>
        <v>78.43137254901961</v>
      </c>
      <c r="J307" s="415">
        <f t="shared" si="39"/>
        <v>87.5</v>
      </c>
    </row>
    <row r="308" spans="1:10" s="182" customFormat="1" ht="13.5">
      <c r="A308" s="175" t="s">
        <v>319</v>
      </c>
      <c r="B308" s="171"/>
      <c r="C308" s="214">
        <v>381</v>
      </c>
      <c r="D308" s="215" t="s">
        <v>38</v>
      </c>
      <c r="E308" s="173">
        <f>SUM(E309)</f>
        <v>2000</v>
      </c>
      <c r="F308" s="373">
        <f>SUM(F309)</f>
        <v>2000</v>
      </c>
      <c r="G308" s="373"/>
      <c r="H308" s="373"/>
      <c r="I308" s="415">
        <f t="shared" si="39"/>
        <v>0</v>
      </c>
      <c r="J308" s="415"/>
    </row>
    <row r="309" spans="1:10" s="182" customFormat="1" ht="13.5" hidden="1">
      <c r="A309" s="175" t="s">
        <v>319</v>
      </c>
      <c r="B309" s="175">
        <v>76</v>
      </c>
      <c r="C309" s="216">
        <v>38112</v>
      </c>
      <c r="D309" s="217" t="s">
        <v>83</v>
      </c>
      <c r="E309" s="177">
        <v>2000</v>
      </c>
      <c r="F309" s="376">
        <v>2000</v>
      </c>
      <c r="G309" s="376"/>
      <c r="H309" s="376"/>
      <c r="I309" s="415">
        <f t="shared" si="39"/>
        <v>0</v>
      </c>
      <c r="J309" s="415"/>
    </row>
    <row r="310" spans="1:10" s="201" customFormat="1" ht="13.5">
      <c r="A310" s="175" t="s">
        <v>319</v>
      </c>
      <c r="B310" s="171"/>
      <c r="C310" s="214">
        <v>382</v>
      </c>
      <c r="D310" s="215" t="s">
        <v>39</v>
      </c>
      <c r="E310" s="173">
        <f>SUM(E311)</f>
        <v>50000</v>
      </c>
      <c r="F310" s="373">
        <f>SUM(F311)</f>
        <v>100000</v>
      </c>
      <c r="G310" s="373"/>
      <c r="H310" s="373"/>
      <c r="I310" s="415">
        <f t="shared" si="39"/>
        <v>0</v>
      </c>
      <c r="J310" s="415"/>
    </row>
    <row r="311" spans="1:10" s="182" customFormat="1" ht="13.5" hidden="1">
      <c r="A311" s="175" t="s">
        <v>319</v>
      </c>
      <c r="B311" s="175">
        <v>77</v>
      </c>
      <c r="C311" s="216">
        <v>38212</v>
      </c>
      <c r="D311" s="217" t="s">
        <v>241</v>
      </c>
      <c r="E311" s="177">
        <v>50000</v>
      </c>
      <c r="F311" s="376">
        <v>100000</v>
      </c>
      <c r="G311" s="376"/>
      <c r="H311" s="376"/>
      <c r="I311" s="415">
        <f t="shared" si="39"/>
        <v>0</v>
      </c>
      <c r="J311" s="415"/>
    </row>
    <row r="312" spans="1:10" s="182" customFormat="1" ht="14.25" thickBot="1">
      <c r="A312" s="179"/>
      <c r="B312" s="179"/>
      <c r="C312" s="224"/>
      <c r="D312" s="225"/>
      <c r="E312" s="181"/>
      <c r="F312" s="378"/>
      <c r="G312" s="378"/>
      <c r="H312" s="378"/>
      <c r="I312" s="335"/>
      <c r="J312" s="335"/>
    </row>
    <row r="313" spans="1:10" s="145" customFormat="1" ht="15.75" thickBot="1">
      <c r="A313" s="718" t="s">
        <v>242</v>
      </c>
      <c r="B313" s="719"/>
      <c r="C313" s="719"/>
      <c r="D313" s="719"/>
      <c r="E313" s="160">
        <f>SUM(E317)</f>
        <v>84000</v>
      </c>
      <c r="F313" s="368">
        <f>SUM(F317)</f>
        <v>80000</v>
      </c>
      <c r="G313" s="368">
        <f>SUM(G317)</f>
        <v>80000</v>
      </c>
      <c r="H313" s="368">
        <f>SUM(H317)</f>
        <v>80000</v>
      </c>
      <c r="I313" s="331">
        <f>AVERAGE(G313/F313*100)</f>
        <v>100</v>
      </c>
      <c r="J313" s="331">
        <f>AVERAGE(H313/G313*100)</f>
        <v>100</v>
      </c>
    </row>
    <row r="314" spans="1:10" s="145" customFormat="1" ht="15">
      <c r="A314" s="274"/>
      <c r="B314" s="274"/>
      <c r="C314" s="274"/>
      <c r="D314" s="274"/>
      <c r="E314" s="273"/>
      <c r="F314" s="394"/>
      <c r="G314" s="394"/>
      <c r="H314" s="394"/>
      <c r="I314" s="330"/>
      <c r="J314" s="330"/>
    </row>
    <row r="315" spans="3:10" s="157" customFormat="1" ht="13.5">
      <c r="C315" s="265"/>
      <c r="D315" s="259" t="s">
        <v>184</v>
      </c>
      <c r="E315" s="166"/>
      <c r="F315" s="370"/>
      <c r="G315" s="370"/>
      <c r="H315" s="370"/>
      <c r="I315" s="340"/>
      <c r="J315" s="340"/>
    </row>
    <row r="316" spans="3:10" s="157" customFormat="1" ht="12.75">
      <c r="C316" s="265"/>
      <c r="D316" s="319" t="s">
        <v>203</v>
      </c>
      <c r="E316" s="275"/>
      <c r="F316" s="399"/>
      <c r="G316" s="399"/>
      <c r="H316" s="399"/>
      <c r="I316" s="341"/>
      <c r="J316" s="341"/>
    </row>
    <row r="317" spans="2:10" s="157" customFormat="1" ht="13.5">
      <c r="B317" s="149"/>
      <c r="C317" s="265"/>
      <c r="D317" s="357" t="s">
        <v>331</v>
      </c>
      <c r="E317" s="254">
        <f>SUM(E318)</f>
        <v>84000</v>
      </c>
      <c r="F317" s="365">
        <f>SUM(F318)</f>
        <v>80000</v>
      </c>
      <c r="G317" s="365">
        <f>SUM(G318)</f>
        <v>80000</v>
      </c>
      <c r="H317" s="365">
        <f>SUM(H318)</f>
        <v>80000</v>
      </c>
      <c r="I317" s="417">
        <f>AVERAGE(G317/F317*100)</f>
        <v>100</v>
      </c>
      <c r="J317" s="417">
        <f>AVERAGE(H317/G317*100)</f>
        <v>100</v>
      </c>
    </row>
    <row r="318" spans="1:10" s="201" customFormat="1" ht="13.5">
      <c r="A318" s="175" t="s">
        <v>353</v>
      </c>
      <c r="B318" s="171"/>
      <c r="C318" s="214">
        <v>38</v>
      </c>
      <c r="D318" s="215" t="s">
        <v>81</v>
      </c>
      <c r="E318" s="173">
        <f>SUM(E319+E322)</f>
        <v>84000</v>
      </c>
      <c r="F318" s="373">
        <f>SUM(F319+F322)</f>
        <v>80000</v>
      </c>
      <c r="G318" s="373">
        <v>80000</v>
      </c>
      <c r="H318" s="373">
        <v>80000</v>
      </c>
      <c r="I318" s="415">
        <f aca="true" t="shared" si="40" ref="I318:J323">AVERAGE(G318/F318*100)</f>
        <v>100</v>
      </c>
      <c r="J318" s="415">
        <f t="shared" si="40"/>
        <v>100</v>
      </c>
    </row>
    <row r="319" spans="1:10" s="182" customFormat="1" ht="13.5">
      <c r="A319" s="175" t="s">
        <v>353</v>
      </c>
      <c r="B319" s="171"/>
      <c r="C319" s="214">
        <v>381</v>
      </c>
      <c r="D319" s="215" t="s">
        <v>38</v>
      </c>
      <c r="E319" s="173">
        <f>SUM(E320:E321)</f>
        <v>74000</v>
      </c>
      <c r="F319" s="373">
        <f>SUM(F320:F321)</f>
        <v>75000</v>
      </c>
      <c r="G319" s="373"/>
      <c r="H319" s="373"/>
      <c r="I319" s="415">
        <f t="shared" si="40"/>
        <v>0</v>
      </c>
      <c r="J319" s="415"/>
    </row>
    <row r="320" spans="1:10" s="182" customFormat="1" ht="13.5" hidden="1">
      <c r="A320" s="175" t="s">
        <v>353</v>
      </c>
      <c r="B320" s="175">
        <v>78</v>
      </c>
      <c r="C320" s="216">
        <v>381141</v>
      </c>
      <c r="D320" s="217" t="s">
        <v>234</v>
      </c>
      <c r="E320" s="177">
        <v>70000</v>
      </c>
      <c r="F320" s="376">
        <v>70000</v>
      </c>
      <c r="G320" s="376"/>
      <c r="H320" s="376"/>
      <c r="I320" s="415">
        <f t="shared" si="40"/>
        <v>0</v>
      </c>
      <c r="J320" s="415"/>
    </row>
    <row r="321" spans="1:10" s="182" customFormat="1" ht="13.5" hidden="1">
      <c r="A321" s="175" t="s">
        <v>353</v>
      </c>
      <c r="B321" s="175">
        <v>79</v>
      </c>
      <c r="C321" s="216">
        <v>38119</v>
      </c>
      <c r="D321" s="217" t="s">
        <v>86</v>
      </c>
      <c r="E321" s="177">
        <v>4000</v>
      </c>
      <c r="F321" s="376">
        <v>5000</v>
      </c>
      <c r="G321" s="376"/>
      <c r="H321" s="376"/>
      <c r="I321" s="415">
        <f t="shared" si="40"/>
        <v>0</v>
      </c>
      <c r="J321" s="415"/>
    </row>
    <row r="322" spans="1:10" s="182" customFormat="1" ht="13.5">
      <c r="A322" s="175" t="s">
        <v>353</v>
      </c>
      <c r="B322" s="171"/>
      <c r="C322" s="214">
        <v>382</v>
      </c>
      <c r="D322" s="215" t="s">
        <v>39</v>
      </c>
      <c r="E322" s="173">
        <f>SUM(E323)</f>
        <v>10000</v>
      </c>
      <c r="F322" s="373">
        <f>SUM(F323)</f>
        <v>5000</v>
      </c>
      <c r="G322" s="373"/>
      <c r="H322" s="373"/>
      <c r="I322" s="415">
        <f t="shared" si="40"/>
        <v>0</v>
      </c>
      <c r="J322" s="415"/>
    </row>
    <row r="323" spans="1:10" s="182" customFormat="1" ht="13.5" hidden="1">
      <c r="A323" s="175" t="s">
        <v>353</v>
      </c>
      <c r="B323" s="175">
        <v>80</v>
      </c>
      <c r="C323" s="216">
        <v>38214</v>
      </c>
      <c r="D323" s="217" t="s">
        <v>243</v>
      </c>
      <c r="E323" s="177">
        <v>10000</v>
      </c>
      <c r="F323" s="376">
        <v>5000</v>
      </c>
      <c r="G323" s="376"/>
      <c r="H323" s="376"/>
      <c r="I323" s="415">
        <f t="shared" si="40"/>
        <v>0</v>
      </c>
      <c r="J323" s="415"/>
    </row>
    <row r="324" spans="1:10" s="182" customFormat="1" ht="14.25" thickBot="1">
      <c r="A324" s="179"/>
      <c r="B324" s="179"/>
      <c r="C324" s="224"/>
      <c r="D324" s="225"/>
      <c r="E324" s="181"/>
      <c r="F324" s="378"/>
      <c r="G324" s="378"/>
      <c r="H324" s="378"/>
      <c r="I324" s="335"/>
      <c r="J324" s="335"/>
    </row>
    <row r="325" spans="1:10" s="269" customFormat="1" ht="17.25" thickBot="1">
      <c r="A325" s="740" t="s">
        <v>244</v>
      </c>
      <c r="B325" s="741"/>
      <c r="C325" s="741"/>
      <c r="D325" s="741"/>
      <c r="E325" s="276">
        <f>SUM(E327)</f>
        <v>0</v>
      </c>
      <c r="F325" s="366">
        <f>SUM(F327)</f>
        <v>10000</v>
      </c>
      <c r="G325" s="366">
        <f>SUM(G327)</f>
        <v>10000</v>
      </c>
      <c r="H325" s="366">
        <f>SUM(H327)</f>
        <v>10000</v>
      </c>
      <c r="I325" s="329">
        <f>AVERAGE(G325/F325*100)</f>
        <v>100</v>
      </c>
      <c r="J325" s="329">
        <f>AVERAGE(H325/G325*100)</f>
        <v>100</v>
      </c>
    </row>
    <row r="326" spans="1:10" s="269" customFormat="1" ht="17.25" thickBot="1">
      <c r="A326" s="277"/>
      <c r="B326" s="277"/>
      <c r="C326" s="277"/>
      <c r="D326" s="277"/>
      <c r="E326" s="249"/>
      <c r="F326" s="390"/>
      <c r="G326" s="390"/>
      <c r="H326" s="390"/>
      <c r="I326" s="330"/>
      <c r="J326" s="330"/>
    </row>
    <row r="327" spans="1:10" s="145" customFormat="1" ht="15.75" thickBot="1">
      <c r="A327" s="716" t="s">
        <v>245</v>
      </c>
      <c r="B327" s="717"/>
      <c r="C327" s="717"/>
      <c r="D327" s="717"/>
      <c r="E327" s="160">
        <f>SUM(E331)</f>
        <v>0</v>
      </c>
      <c r="F327" s="368">
        <f>SUM(F331)</f>
        <v>10000</v>
      </c>
      <c r="G327" s="368">
        <f>SUM(G331)</f>
        <v>10000</v>
      </c>
      <c r="H327" s="368">
        <f>SUM(H331)</f>
        <v>10000</v>
      </c>
      <c r="I327" s="331">
        <f>AVERAGE(G327/F327*100)</f>
        <v>100</v>
      </c>
      <c r="J327" s="331">
        <f>AVERAGE(H327/G327*100)</f>
        <v>100</v>
      </c>
    </row>
    <row r="328" spans="2:10" ht="13.5">
      <c r="B328" s="157"/>
      <c r="C328" s="265"/>
      <c r="D328" s="271"/>
      <c r="E328" s="252"/>
      <c r="F328" s="391"/>
      <c r="G328" s="391"/>
      <c r="H328" s="391"/>
      <c r="I328" s="330"/>
      <c r="J328" s="330"/>
    </row>
    <row r="329" spans="3:10" s="157" customFormat="1" ht="13.5">
      <c r="C329" s="265"/>
      <c r="D329" s="259" t="s">
        <v>246</v>
      </c>
      <c r="E329" s="166"/>
      <c r="F329" s="370"/>
      <c r="G329" s="370"/>
      <c r="H329" s="370"/>
      <c r="I329" s="340"/>
      <c r="J329" s="340"/>
    </row>
    <row r="330" spans="3:10" s="157" customFormat="1" ht="14.25" customHeight="1">
      <c r="C330" s="265"/>
      <c r="D330" s="319" t="s">
        <v>201</v>
      </c>
      <c r="E330" s="168"/>
      <c r="F330" s="371"/>
      <c r="G330" s="399"/>
      <c r="H330" s="399"/>
      <c r="I330" s="341"/>
      <c r="J330" s="341"/>
    </row>
    <row r="331" spans="3:10" s="157" customFormat="1" ht="13.5">
      <c r="C331" s="265"/>
      <c r="D331" s="357" t="s">
        <v>332</v>
      </c>
      <c r="E331" s="254">
        <f aca="true" t="shared" si="41" ref="E331:H333">SUM(E332)</f>
        <v>0</v>
      </c>
      <c r="F331" s="365">
        <f t="shared" si="41"/>
        <v>10000</v>
      </c>
      <c r="G331" s="365">
        <f t="shared" si="41"/>
        <v>10000</v>
      </c>
      <c r="H331" s="365">
        <f t="shared" si="41"/>
        <v>10000</v>
      </c>
      <c r="I331" s="417">
        <f>AVERAGE(G331/F331*100)</f>
        <v>100</v>
      </c>
      <c r="J331" s="417">
        <f>AVERAGE(H331/G331*100)</f>
        <v>100</v>
      </c>
    </row>
    <row r="332" spans="1:10" s="201" customFormat="1" ht="13.5">
      <c r="A332" s="202" t="s">
        <v>298</v>
      </c>
      <c r="B332" s="171"/>
      <c r="C332" s="214">
        <v>32</v>
      </c>
      <c r="D332" s="215" t="s">
        <v>186</v>
      </c>
      <c r="E332" s="173">
        <f t="shared" si="41"/>
        <v>0</v>
      </c>
      <c r="F332" s="373">
        <f t="shared" si="41"/>
        <v>10000</v>
      </c>
      <c r="G332" s="373">
        <v>10000</v>
      </c>
      <c r="H332" s="373">
        <v>10000</v>
      </c>
      <c r="I332" s="415">
        <f aca="true" t="shared" si="42" ref="I332:J334">AVERAGE(G332/F332*100)</f>
        <v>100</v>
      </c>
      <c r="J332" s="415">
        <f t="shared" si="42"/>
        <v>100</v>
      </c>
    </row>
    <row r="333" spans="1:10" s="201" customFormat="1" ht="13.5">
      <c r="A333" s="202" t="s">
        <v>298</v>
      </c>
      <c r="B333" s="171"/>
      <c r="C333" s="214">
        <v>323</v>
      </c>
      <c r="D333" s="215" t="s">
        <v>57</v>
      </c>
      <c r="E333" s="173">
        <f t="shared" si="41"/>
        <v>0</v>
      </c>
      <c r="F333" s="373">
        <f t="shared" si="41"/>
        <v>10000</v>
      </c>
      <c r="G333" s="373"/>
      <c r="H333" s="373"/>
      <c r="I333" s="415">
        <f t="shared" si="42"/>
        <v>0</v>
      </c>
      <c r="J333" s="415"/>
    </row>
    <row r="334" spans="1:10" s="182" customFormat="1" ht="13.5" hidden="1">
      <c r="A334" s="202" t="s">
        <v>298</v>
      </c>
      <c r="B334" s="175">
        <v>81</v>
      </c>
      <c r="C334" s="216">
        <v>3234</v>
      </c>
      <c r="D334" s="217" t="s">
        <v>61</v>
      </c>
      <c r="E334" s="177">
        <v>0</v>
      </c>
      <c r="F334" s="376">
        <v>10000</v>
      </c>
      <c r="G334" s="376"/>
      <c r="H334" s="376"/>
      <c r="I334" s="415">
        <f t="shared" si="42"/>
        <v>0</v>
      </c>
      <c r="J334" s="415"/>
    </row>
    <row r="335" spans="1:10" s="145" customFormat="1" ht="15" thickBot="1">
      <c r="A335" s="178"/>
      <c r="C335" s="251"/>
      <c r="D335" s="278"/>
      <c r="E335" s="279"/>
      <c r="F335" s="400"/>
      <c r="G335" s="400"/>
      <c r="H335" s="400"/>
      <c r="I335" s="330"/>
      <c r="J335" s="330"/>
    </row>
    <row r="336" spans="1:10" s="269" customFormat="1" ht="17.25" thickBot="1">
      <c r="A336" s="744" t="s">
        <v>288</v>
      </c>
      <c r="B336" s="745"/>
      <c r="C336" s="745"/>
      <c r="D336" s="745"/>
      <c r="E336" s="280">
        <f>SUM(E338+E371+E414)</f>
        <v>2675000</v>
      </c>
      <c r="F336" s="393">
        <f>SUM(F338+F371+F414)</f>
        <v>6430000</v>
      </c>
      <c r="G336" s="393">
        <f>SUM(G338+G371+G414)</f>
        <v>3580000</v>
      </c>
      <c r="H336" s="393">
        <f>SUM(H338+H371+H414)</f>
        <v>3950000</v>
      </c>
      <c r="I336" s="329">
        <f>AVERAGE(G336/F336*100)</f>
        <v>55.676516329704505</v>
      </c>
      <c r="J336" s="329">
        <f>AVERAGE(H336/G336*100)</f>
        <v>110.33519553072625</v>
      </c>
    </row>
    <row r="337" spans="1:10" s="269" customFormat="1" ht="17.25" thickBot="1">
      <c r="A337" s="281"/>
      <c r="B337" s="281"/>
      <c r="C337" s="281"/>
      <c r="D337" s="281"/>
      <c r="E337" s="282"/>
      <c r="F337" s="390"/>
      <c r="G337" s="390"/>
      <c r="H337" s="390"/>
      <c r="I337" s="330"/>
      <c r="J337" s="330"/>
    </row>
    <row r="338" spans="1:10" s="145" customFormat="1" ht="15.75" thickBot="1">
      <c r="A338" s="716" t="s">
        <v>247</v>
      </c>
      <c r="B338" s="717"/>
      <c r="C338" s="717"/>
      <c r="D338" s="717"/>
      <c r="E338" s="160">
        <f>SUM(E342+E351+E359+E366)</f>
        <v>0</v>
      </c>
      <c r="F338" s="368">
        <f>SUM(F342+F351+F359+F366)</f>
        <v>670000</v>
      </c>
      <c r="G338" s="368">
        <f>SUM(G342+G351+G359+G366)</f>
        <v>550000</v>
      </c>
      <c r="H338" s="368">
        <f>SUM(H342+H351+H359+H366)</f>
        <v>480000</v>
      </c>
      <c r="I338" s="331">
        <f>AVERAGE(G338/F338*100)</f>
        <v>82.08955223880598</v>
      </c>
      <c r="J338" s="331">
        <f>AVERAGE(H338/G338*100)</f>
        <v>87.27272727272727</v>
      </c>
    </row>
    <row r="339" spans="1:10" ht="13.5">
      <c r="A339" s="178"/>
      <c r="B339" s="157"/>
      <c r="C339" s="265"/>
      <c r="D339" s="271"/>
      <c r="E339" s="283"/>
      <c r="F339" s="391"/>
      <c r="G339" s="391"/>
      <c r="H339" s="391"/>
      <c r="I339" s="330"/>
      <c r="J339" s="330"/>
    </row>
    <row r="340" spans="1:10" ht="15.75" customHeight="1">
      <c r="A340" s="178"/>
      <c r="B340" s="157"/>
      <c r="C340" s="265"/>
      <c r="D340" s="259" t="s">
        <v>229</v>
      </c>
      <c r="E340" s="166"/>
      <c r="F340" s="370"/>
      <c r="G340" s="370"/>
      <c r="H340" s="370"/>
      <c r="I340" s="332"/>
      <c r="J340" s="332"/>
    </row>
    <row r="341" spans="1:10" ht="15.75" customHeight="1">
      <c r="A341" s="178"/>
      <c r="B341" s="157"/>
      <c r="C341" s="265"/>
      <c r="D341" s="318" t="s">
        <v>201</v>
      </c>
      <c r="E341" s="168"/>
      <c r="F341" s="371"/>
      <c r="G341" s="371"/>
      <c r="H341" s="371"/>
      <c r="I341" s="333"/>
      <c r="J341" s="333"/>
    </row>
    <row r="342" spans="1:10" ht="16.5" customHeight="1">
      <c r="A342" s="178"/>
      <c r="B342" s="157"/>
      <c r="C342" s="265"/>
      <c r="D342" s="357" t="s">
        <v>333</v>
      </c>
      <c r="E342" s="254">
        <f>SUM(E343)</f>
        <v>0</v>
      </c>
      <c r="F342" s="365">
        <f>SUM(F343)</f>
        <v>115000</v>
      </c>
      <c r="G342" s="365">
        <f>SUM(G343)</f>
        <v>100000</v>
      </c>
      <c r="H342" s="365">
        <f>SUM(H343)</f>
        <v>80000</v>
      </c>
      <c r="I342" s="417">
        <f>AVERAGE(G342/F342*100)</f>
        <v>86.95652173913044</v>
      </c>
      <c r="J342" s="417">
        <f>AVERAGE(H342/G342*100)</f>
        <v>80</v>
      </c>
    </row>
    <row r="343" spans="1:10" s="201" customFormat="1" ht="13.5">
      <c r="A343" s="202" t="s">
        <v>298</v>
      </c>
      <c r="B343" s="171"/>
      <c r="C343" s="214">
        <v>32</v>
      </c>
      <c r="D343" s="215" t="s">
        <v>186</v>
      </c>
      <c r="E343" s="173">
        <f>SUM(E344+E346)</f>
        <v>0</v>
      </c>
      <c r="F343" s="373">
        <f>SUM(F344+F346)</f>
        <v>115000</v>
      </c>
      <c r="G343" s="373">
        <v>100000</v>
      </c>
      <c r="H343" s="373">
        <v>80000</v>
      </c>
      <c r="I343" s="415">
        <f aca="true" t="shared" si="43" ref="I343:J347">AVERAGE(G343/F343*100)</f>
        <v>86.95652173913044</v>
      </c>
      <c r="J343" s="415">
        <f t="shared" si="43"/>
        <v>80</v>
      </c>
    </row>
    <row r="344" spans="1:10" s="201" customFormat="1" ht="13.5">
      <c r="A344" s="202" t="s">
        <v>298</v>
      </c>
      <c r="B344" s="171"/>
      <c r="C344" s="214">
        <v>322</v>
      </c>
      <c r="D344" s="215" t="s">
        <v>53</v>
      </c>
      <c r="E344" s="173">
        <f>SUM(E345)</f>
        <v>0</v>
      </c>
      <c r="F344" s="373">
        <f>SUM(F345)</f>
        <v>100000</v>
      </c>
      <c r="G344" s="373"/>
      <c r="H344" s="373"/>
      <c r="I344" s="415">
        <f t="shared" si="43"/>
        <v>0</v>
      </c>
      <c r="J344" s="415"/>
    </row>
    <row r="345" spans="1:10" s="182" customFormat="1" ht="13.5" hidden="1">
      <c r="A345" s="202" t="s">
        <v>298</v>
      </c>
      <c r="B345" s="175">
        <v>82</v>
      </c>
      <c r="C345" s="216">
        <v>3223</v>
      </c>
      <c r="D345" s="217" t="s">
        <v>55</v>
      </c>
      <c r="E345" s="177">
        <v>0</v>
      </c>
      <c r="F345" s="376">
        <v>100000</v>
      </c>
      <c r="G345" s="376"/>
      <c r="H345" s="376"/>
      <c r="I345" s="415">
        <f t="shared" si="43"/>
        <v>0</v>
      </c>
      <c r="J345" s="415"/>
    </row>
    <row r="346" spans="1:10" s="201" customFormat="1" ht="13.5">
      <c r="A346" s="202" t="s">
        <v>298</v>
      </c>
      <c r="B346" s="171"/>
      <c r="C346" s="214">
        <v>323</v>
      </c>
      <c r="D346" s="215" t="s">
        <v>57</v>
      </c>
      <c r="E346" s="173">
        <f>SUM(E347)</f>
        <v>0</v>
      </c>
      <c r="F346" s="373">
        <f>SUM(F347)</f>
        <v>15000</v>
      </c>
      <c r="G346" s="373"/>
      <c r="H346" s="373"/>
      <c r="I346" s="415">
        <f t="shared" si="43"/>
        <v>0</v>
      </c>
      <c r="J346" s="415"/>
    </row>
    <row r="347" spans="1:10" s="182" customFormat="1" ht="13.5" hidden="1">
      <c r="A347" s="202" t="s">
        <v>298</v>
      </c>
      <c r="B347" s="175">
        <v>83</v>
      </c>
      <c r="C347" s="216">
        <v>3232</v>
      </c>
      <c r="D347" s="217" t="s">
        <v>248</v>
      </c>
      <c r="E347" s="177">
        <v>0</v>
      </c>
      <c r="F347" s="376">
        <v>15000</v>
      </c>
      <c r="G347" s="376"/>
      <c r="H347" s="376"/>
      <c r="I347" s="415">
        <f t="shared" si="43"/>
        <v>0</v>
      </c>
      <c r="J347" s="415"/>
    </row>
    <row r="348" spans="1:10" s="182" customFormat="1" ht="13.5">
      <c r="A348" s="179"/>
      <c r="B348" s="179"/>
      <c r="C348" s="224"/>
      <c r="D348" s="225"/>
      <c r="E348" s="181"/>
      <c r="F348" s="378"/>
      <c r="G348" s="378"/>
      <c r="H348" s="378"/>
      <c r="I348" s="335"/>
      <c r="J348" s="335"/>
    </row>
    <row r="349" spans="1:10" ht="13.5">
      <c r="A349" s="178"/>
      <c r="B349" s="157"/>
      <c r="C349" s="265"/>
      <c r="D349" s="165" t="s">
        <v>229</v>
      </c>
      <c r="E349" s="166"/>
      <c r="F349" s="370"/>
      <c r="G349" s="370"/>
      <c r="H349" s="370"/>
      <c r="I349" s="332"/>
      <c r="J349" s="332"/>
    </row>
    <row r="350" spans="1:10" ht="14.25">
      <c r="A350" s="178"/>
      <c r="B350" s="157"/>
      <c r="C350" s="265"/>
      <c r="D350" s="240" t="s">
        <v>201</v>
      </c>
      <c r="E350" s="168"/>
      <c r="F350" s="371"/>
      <c r="G350" s="371"/>
      <c r="H350" s="371"/>
      <c r="I350" s="333"/>
      <c r="J350" s="333"/>
    </row>
    <row r="351" spans="1:10" ht="13.5">
      <c r="A351" s="178"/>
      <c r="B351" s="157"/>
      <c r="C351" s="265"/>
      <c r="D351" s="351" t="s">
        <v>334</v>
      </c>
      <c r="E351" s="254">
        <f aca="true" t="shared" si="44" ref="E351:H352">SUM(E352)</f>
        <v>0</v>
      </c>
      <c r="F351" s="365">
        <f t="shared" si="44"/>
        <v>55000</v>
      </c>
      <c r="G351" s="365">
        <f t="shared" si="44"/>
        <v>50000</v>
      </c>
      <c r="H351" s="365">
        <f t="shared" si="44"/>
        <v>50000</v>
      </c>
      <c r="I351" s="417">
        <f>AVERAGE(G351/F351*100)</f>
        <v>90.9090909090909</v>
      </c>
      <c r="J351" s="417">
        <f>AVERAGE(H351/G351*100)</f>
        <v>100</v>
      </c>
    </row>
    <row r="352" spans="1:10" s="201" customFormat="1" ht="13.5">
      <c r="A352" s="216" t="s">
        <v>312</v>
      </c>
      <c r="B352" s="171"/>
      <c r="C352" s="214">
        <v>32</v>
      </c>
      <c r="D352" s="215" t="s">
        <v>186</v>
      </c>
      <c r="E352" s="173">
        <f t="shared" si="44"/>
        <v>0</v>
      </c>
      <c r="F352" s="373">
        <f t="shared" si="44"/>
        <v>55000</v>
      </c>
      <c r="G352" s="373">
        <v>50000</v>
      </c>
      <c r="H352" s="373">
        <v>50000</v>
      </c>
      <c r="I352" s="415">
        <f aca="true" t="shared" si="45" ref="I352:J355">AVERAGE(G352/F352*100)</f>
        <v>90.9090909090909</v>
      </c>
      <c r="J352" s="415">
        <f t="shared" si="45"/>
        <v>100</v>
      </c>
    </row>
    <row r="353" spans="1:10" s="201" customFormat="1" ht="13.5">
      <c r="A353" s="216" t="s">
        <v>312</v>
      </c>
      <c r="B353" s="171"/>
      <c r="C353" s="214">
        <v>323</v>
      </c>
      <c r="D353" s="215" t="s">
        <v>57</v>
      </c>
      <c r="E353" s="173">
        <f>SUM(E354:E355)</f>
        <v>0</v>
      </c>
      <c r="F353" s="373">
        <f>SUM(F354:F355)</f>
        <v>55000</v>
      </c>
      <c r="G353" s="373"/>
      <c r="H353" s="373"/>
      <c r="I353" s="415">
        <f t="shared" si="45"/>
        <v>0</v>
      </c>
      <c r="J353" s="415"/>
    </row>
    <row r="354" spans="1:10" s="182" customFormat="1" ht="13.5" hidden="1">
      <c r="A354" s="216" t="s">
        <v>312</v>
      </c>
      <c r="B354" s="175">
        <v>84</v>
      </c>
      <c r="C354" s="216">
        <v>3232</v>
      </c>
      <c r="D354" s="217" t="s">
        <v>248</v>
      </c>
      <c r="E354" s="177">
        <v>0</v>
      </c>
      <c r="F354" s="376">
        <v>10000</v>
      </c>
      <c r="G354" s="376"/>
      <c r="H354" s="376"/>
      <c r="I354" s="415">
        <f t="shared" si="45"/>
        <v>0</v>
      </c>
      <c r="J354" s="415"/>
    </row>
    <row r="355" spans="1:10" s="182" customFormat="1" ht="13.5" hidden="1">
      <c r="A355" s="216" t="s">
        <v>312</v>
      </c>
      <c r="B355" s="175">
        <v>85</v>
      </c>
      <c r="C355" s="216">
        <v>3234</v>
      </c>
      <c r="D355" s="217" t="s">
        <v>61</v>
      </c>
      <c r="E355" s="177">
        <v>0</v>
      </c>
      <c r="F355" s="376">
        <v>45000</v>
      </c>
      <c r="G355" s="376"/>
      <c r="H355" s="376"/>
      <c r="I355" s="415">
        <f t="shared" si="45"/>
        <v>0</v>
      </c>
      <c r="J355" s="415"/>
    </row>
    <row r="356" spans="1:10" s="182" customFormat="1" ht="13.5">
      <c r="A356" s="179"/>
      <c r="B356" s="179"/>
      <c r="C356" s="224"/>
      <c r="D356" s="225"/>
      <c r="E356" s="181"/>
      <c r="F356" s="378"/>
      <c r="G356" s="378"/>
      <c r="H356" s="378"/>
      <c r="I356" s="335"/>
      <c r="J356" s="335"/>
    </row>
    <row r="357" spans="2:10" ht="13.5">
      <c r="B357" s="157"/>
      <c r="C357" s="265"/>
      <c r="D357" s="259" t="s">
        <v>229</v>
      </c>
      <c r="E357" s="166"/>
      <c r="F357" s="370"/>
      <c r="G357" s="370"/>
      <c r="H357" s="370"/>
      <c r="I357" s="340"/>
      <c r="J357" s="340"/>
    </row>
    <row r="358" spans="2:10" ht="14.25" customHeight="1">
      <c r="B358" s="157"/>
      <c r="C358" s="265"/>
      <c r="D358" s="319" t="s">
        <v>249</v>
      </c>
      <c r="E358" s="168"/>
      <c r="F358" s="371"/>
      <c r="G358" s="371"/>
      <c r="H358" s="371"/>
      <c r="I358" s="341"/>
      <c r="J358" s="341"/>
    </row>
    <row r="359" spans="2:10" ht="13.5">
      <c r="B359" s="157"/>
      <c r="C359" s="265"/>
      <c r="D359" s="358" t="s">
        <v>335</v>
      </c>
      <c r="E359" s="254">
        <f aca="true" t="shared" si="46" ref="E359:H361">SUM(E360)</f>
        <v>0</v>
      </c>
      <c r="F359" s="365">
        <f t="shared" si="46"/>
        <v>250000</v>
      </c>
      <c r="G359" s="365">
        <f t="shared" si="46"/>
        <v>200000</v>
      </c>
      <c r="H359" s="365">
        <f t="shared" si="46"/>
        <v>150000</v>
      </c>
      <c r="I359" s="417">
        <f>AVERAGE(G359/F359*100)</f>
        <v>80</v>
      </c>
      <c r="J359" s="417">
        <f>AVERAGE(H359/G359*100)</f>
        <v>75</v>
      </c>
    </row>
    <row r="360" spans="1:10" s="201" customFormat="1" ht="13.5">
      <c r="A360" s="175" t="s">
        <v>313</v>
      </c>
      <c r="B360" s="171"/>
      <c r="C360" s="214">
        <v>32</v>
      </c>
      <c r="D360" s="215" t="s">
        <v>186</v>
      </c>
      <c r="E360" s="173">
        <f t="shared" si="46"/>
        <v>0</v>
      </c>
      <c r="F360" s="373">
        <f t="shared" si="46"/>
        <v>250000</v>
      </c>
      <c r="G360" s="373">
        <v>200000</v>
      </c>
      <c r="H360" s="373">
        <v>150000</v>
      </c>
      <c r="I360" s="415">
        <f aca="true" t="shared" si="47" ref="I360:J362">AVERAGE(G360/F360*100)</f>
        <v>80</v>
      </c>
      <c r="J360" s="415">
        <f t="shared" si="47"/>
        <v>75</v>
      </c>
    </row>
    <row r="361" spans="1:10" s="201" customFormat="1" ht="13.5">
      <c r="A361" s="175" t="s">
        <v>313</v>
      </c>
      <c r="B361" s="171"/>
      <c r="C361" s="214">
        <v>323</v>
      </c>
      <c r="D361" s="215" t="s">
        <v>57</v>
      </c>
      <c r="E361" s="173">
        <f t="shared" si="46"/>
        <v>0</v>
      </c>
      <c r="F361" s="373">
        <f t="shared" si="46"/>
        <v>250000</v>
      </c>
      <c r="G361" s="373"/>
      <c r="H361" s="373"/>
      <c r="I361" s="415">
        <f t="shared" si="47"/>
        <v>0</v>
      </c>
      <c r="J361" s="415"/>
    </row>
    <row r="362" spans="1:10" s="182" customFormat="1" ht="13.5" hidden="1">
      <c r="A362" s="175" t="s">
        <v>313</v>
      </c>
      <c r="B362" s="175">
        <v>86</v>
      </c>
      <c r="C362" s="216">
        <v>3232</v>
      </c>
      <c r="D362" s="217" t="s">
        <v>248</v>
      </c>
      <c r="E362" s="177">
        <v>0</v>
      </c>
      <c r="F362" s="376">
        <v>250000</v>
      </c>
      <c r="G362" s="376"/>
      <c r="H362" s="376"/>
      <c r="I362" s="415">
        <f t="shared" si="47"/>
        <v>0</v>
      </c>
      <c r="J362" s="415"/>
    </row>
    <row r="363" spans="1:10" s="182" customFormat="1" ht="13.5">
      <c r="A363" s="179"/>
      <c r="B363" s="179"/>
      <c r="C363" s="224"/>
      <c r="D363" s="225"/>
      <c r="E363" s="181"/>
      <c r="F363" s="378"/>
      <c r="G363" s="378"/>
      <c r="H363" s="378"/>
      <c r="I363" s="335"/>
      <c r="J363" s="335"/>
    </row>
    <row r="364" spans="2:10" ht="13.5">
      <c r="B364" s="157"/>
      <c r="C364" s="265"/>
      <c r="D364" s="259" t="s">
        <v>229</v>
      </c>
      <c r="E364" s="166"/>
      <c r="F364" s="370"/>
      <c r="G364" s="370"/>
      <c r="H364" s="370"/>
      <c r="I364" s="340"/>
      <c r="J364" s="340"/>
    </row>
    <row r="365" spans="2:10" ht="14.25" customHeight="1">
      <c r="B365" s="157"/>
      <c r="C365" s="265"/>
      <c r="D365" s="319" t="s">
        <v>250</v>
      </c>
      <c r="E365" s="168"/>
      <c r="F365" s="371"/>
      <c r="G365" s="371"/>
      <c r="H365" s="371"/>
      <c r="I365" s="341"/>
      <c r="J365" s="341"/>
    </row>
    <row r="366" spans="2:10" ht="27">
      <c r="B366" s="157"/>
      <c r="C366" s="265"/>
      <c r="D366" s="357" t="s">
        <v>336</v>
      </c>
      <c r="E366" s="254">
        <f aca="true" t="shared" si="48" ref="E366:H368">SUM(E367)</f>
        <v>0</v>
      </c>
      <c r="F366" s="365">
        <f t="shared" si="48"/>
        <v>250000</v>
      </c>
      <c r="G366" s="365">
        <f t="shared" si="48"/>
        <v>200000</v>
      </c>
      <c r="H366" s="365">
        <f t="shared" si="48"/>
        <v>200000</v>
      </c>
      <c r="I366" s="417">
        <f>AVERAGE(G366/F366*100)</f>
        <v>80</v>
      </c>
      <c r="J366" s="417">
        <f>AVERAGE(H366/G366*100)</f>
        <v>100</v>
      </c>
    </row>
    <row r="367" spans="1:10" s="201" customFormat="1" ht="13.5">
      <c r="A367" s="175" t="s">
        <v>314</v>
      </c>
      <c r="B367" s="171"/>
      <c r="C367" s="214">
        <v>32</v>
      </c>
      <c r="D367" s="215" t="s">
        <v>186</v>
      </c>
      <c r="E367" s="173">
        <f t="shared" si="48"/>
        <v>0</v>
      </c>
      <c r="F367" s="373">
        <f t="shared" si="48"/>
        <v>250000</v>
      </c>
      <c r="G367" s="373">
        <v>200000</v>
      </c>
      <c r="H367" s="373">
        <v>200000</v>
      </c>
      <c r="I367" s="415">
        <f aca="true" t="shared" si="49" ref="I367:J369">AVERAGE(G367/F367*100)</f>
        <v>80</v>
      </c>
      <c r="J367" s="415">
        <f t="shared" si="49"/>
        <v>100</v>
      </c>
    </row>
    <row r="368" spans="1:10" s="201" customFormat="1" ht="13.5">
      <c r="A368" s="175" t="s">
        <v>314</v>
      </c>
      <c r="B368" s="171"/>
      <c r="C368" s="214">
        <v>323</v>
      </c>
      <c r="D368" s="215" t="s">
        <v>57</v>
      </c>
      <c r="E368" s="173">
        <f t="shared" si="48"/>
        <v>0</v>
      </c>
      <c r="F368" s="373">
        <f t="shared" si="48"/>
        <v>250000</v>
      </c>
      <c r="G368" s="373"/>
      <c r="H368" s="373"/>
      <c r="I368" s="415">
        <f t="shared" si="49"/>
        <v>0</v>
      </c>
      <c r="J368" s="415"/>
    </row>
    <row r="369" spans="1:10" s="182" customFormat="1" ht="13.5" hidden="1">
      <c r="A369" s="175" t="s">
        <v>314</v>
      </c>
      <c r="B369" s="175">
        <v>87</v>
      </c>
      <c r="C369" s="216">
        <v>3232</v>
      </c>
      <c r="D369" s="217" t="s">
        <v>248</v>
      </c>
      <c r="E369" s="177">
        <v>0</v>
      </c>
      <c r="F369" s="376">
        <v>250000</v>
      </c>
      <c r="G369" s="376"/>
      <c r="H369" s="376"/>
      <c r="I369" s="415">
        <f t="shared" si="49"/>
        <v>0</v>
      </c>
      <c r="J369" s="415"/>
    </row>
    <row r="370" spans="1:10" s="182" customFormat="1" ht="14.25" thickBot="1">
      <c r="A370" s="179"/>
      <c r="B370" s="179"/>
      <c r="C370" s="224"/>
      <c r="D370" s="225"/>
      <c r="E370" s="181"/>
      <c r="F370" s="378"/>
      <c r="G370" s="378"/>
      <c r="H370" s="378"/>
      <c r="I370" s="335"/>
      <c r="J370" s="335"/>
    </row>
    <row r="371" spans="1:10" s="145" customFormat="1" ht="15.75" thickBot="1">
      <c r="A371" s="716" t="s">
        <v>251</v>
      </c>
      <c r="B371" s="717"/>
      <c r="C371" s="717"/>
      <c r="D371" s="717"/>
      <c r="E371" s="160">
        <f>SUM(E375+E382+E389+E399+E406)</f>
        <v>1030000</v>
      </c>
      <c r="F371" s="368">
        <f>SUM(F375+F382+F389+F399+F406)</f>
        <v>2250000</v>
      </c>
      <c r="G371" s="368">
        <f>SUM(G375+G382+G389+G399+G406)</f>
        <v>1650000</v>
      </c>
      <c r="H371" s="368">
        <f>SUM(H375+H382+H389+H399+H406)</f>
        <v>1900000</v>
      </c>
      <c r="I371" s="331">
        <f>AVERAGE(G371/F371*100)</f>
        <v>73.33333333333333</v>
      </c>
      <c r="J371" s="331">
        <f>AVERAGE(H371/G371*100)</f>
        <v>115.15151515151516</v>
      </c>
    </row>
    <row r="372" spans="1:10" s="145" customFormat="1" ht="15">
      <c r="A372" s="147"/>
      <c r="B372" s="147"/>
      <c r="C372" s="147"/>
      <c r="D372" s="147"/>
      <c r="E372" s="273"/>
      <c r="F372" s="394"/>
      <c r="G372" s="394"/>
      <c r="H372" s="394"/>
      <c r="I372" s="330"/>
      <c r="J372" s="330"/>
    </row>
    <row r="373" spans="3:10" s="157" customFormat="1" ht="27">
      <c r="C373" s="265"/>
      <c r="D373" s="259" t="s">
        <v>252</v>
      </c>
      <c r="E373" s="166"/>
      <c r="F373" s="370"/>
      <c r="G373" s="370"/>
      <c r="H373" s="370"/>
      <c r="I373" s="340"/>
      <c r="J373" s="340"/>
    </row>
    <row r="374" spans="3:10" s="157" customFormat="1" ht="13.5">
      <c r="C374" s="265"/>
      <c r="D374" s="319" t="s">
        <v>253</v>
      </c>
      <c r="E374" s="168"/>
      <c r="F374" s="371"/>
      <c r="G374" s="371"/>
      <c r="H374" s="371"/>
      <c r="I374" s="341"/>
      <c r="J374" s="341"/>
    </row>
    <row r="375" spans="3:10" s="157" customFormat="1" ht="27">
      <c r="C375" s="265"/>
      <c r="D375" s="357" t="s">
        <v>337</v>
      </c>
      <c r="E375" s="254">
        <f aca="true" t="shared" si="50" ref="E375:H377">SUM(E376)</f>
        <v>70000</v>
      </c>
      <c r="F375" s="365">
        <f t="shared" si="50"/>
        <v>50000</v>
      </c>
      <c r="G375" s="365">
        <f t="shared" si="50"/>
        <v>100000</v>
      </c>
      <c r="H375" s="365">
        <f t="shared" si="50"/>
        <v>150000</v>
      </c>
      <c r="I375" s="417">
        <f>AVERAGE(G375/F375*100)</f>
        <v>200</v>
      </c>
      <c r="J375" s="417">
        <f>AVERAGE(H375/G375*100)</f>
        <v>150</v>
      </c>
    </row>
    <row r="376" spans="1:10" s="201" customFormat="1" ht="13.5">
      <c r="A376" s="175" t="s">
        <v>299</v>
      </c>
      <c r="B376" s="171"/>
      <c r="C376" s="214">
        <v>41</v>
      </c>
      <c r="D376" s="215" t="s">
        <v>254</v>
      </c>
      <c r="E376" s="173">
        <f t="shared" si="50"/>
        <v>70000</v>
      </c>
      <c r="F376" s="373">
        <f t="shared" si="50"/>
        <v>50000</v>
      </c>
      <c r="G376" s="373">
        <v>100000</v>
      </c>
      <c r="H376" s="373">
        <v>150000</v>
      </c>
      <c r="I376" s="415">
        <f aca="true" t="shared" si="51" ref="I376:J378">AVERAGE(G376/F376*100)</f>
        <v>200</v>
      </c>
      <c r="J376" s="415">
        <f t="shared" si="51"/>
        <v>150</v>
      </c>
    </row>
    <row r="377" spans="1:10" s="182" customFormat="1" ht="13.5">
      <c r="A377" s="175" t="s">
        <v>299</v>
      </c>
      <c r="B377" s="171"/>
      <c r="C377" s="214">
        <v>411</v>
      </c>
      <c r="D377" s="215" t="s">
        <v>96</v>
      </c>
      <c r="E377" s="173">
        <f t="shared" si="50"/>
        <v>70000</v>
      </c>
      <c r="F377" s="373">
        <f t="shared" si="50"/>
        <v>50000</v>
      </c>
      <c r="G377" s="373"/>
      <c r="H377" s="373"/>
      <c r="I377" s="415">
        <f t="shared" si="51"/>
        <v>0</v>
      </c>
      <c r="J377" s="415"/>
    </row>
    <row r="378" spans="1:10" s="182" customFormat="1" ht="13.5" hidden="1">
      <c r="A378" s="175" t="s">
        <v>299</v>
      </c>
      <c r="B378" s="175">
        <v>88</v>
      </c>
      <c r="C378" s="216">
        <v>4111</v>
      </c>
      <c r="D378" s="217" t="s">
        <v>41</v>
      </c>
      <c r="E378" s="177">
        <v>70000</v>
      </c>
      <c r="F378" s="376">
        <v>50000</v>
      </c>
      <c r="G378" s="376"/>
      <c r="H378" s="376"/>
      <c r="I378" s="415">
        <f t="shared" si="51"/>
        <v>0</v>
      </c>
      <c r="J378" s="415"/>
    </row>
    <row r="379" spans="1:10" s="145" customFormat="1" ht="15">
      <c r="A379" s="178"/>
      <c r="C379" s="251"/>
      <c r="D379" s="278"/>
      <c r="E379" s="284"/>
      <c r="F379" s="400"/>
      <c r="G379" s="400"/>
      <c r="H379" s="400"/>
      <c r="I379" s="330"/>
      <c r="J379" s="330"/>
    </row>
    <row r="380" spans="1:10" s="157" customFormat="1" ht="13.5">
      <c r="A380" s="174"/>
      <c r="C380" s="265"/>
      <c r="D380" s="259" t="s">
        <v>255</v>
      </c>
      <c r="E380" s="166"/>
      <c r="F380" s="370"/>
      <c r="G380" s="370"/>
      <c r="H380" s="370"/>
      <c r="I380" s="340"/>
      <c r="J380" s="340"/>
    </row>
    <row r="381" spans="1:10" s="157" customFormat="1" ht="13.5">
      <c r="A381" s="174"/>
      <c r="C381" s="265"/>
      <c r="D381" s="319" t="s">
        <v>249</v>
      </c>
      <c r="E381" s="275"/>
      <c r="F381" s="399"/>
      <c r="G381" s="399"/>
      <c r="H381" s="399"/>
      <c r="I381" s="341"/>
      <c r="J381" s="341"/>
    </row>
    <row r="382" spans="1:10" s="157" customFormat="1" ht="13.5">
      <c r="A382" s="174"/>
      <c r="C382" s="265"/>
      <c r="D382" s="358" t="s">
        <v>338</v>
      </c>
      <c r="E382" s="254">
        <f aca="true" t="shared" si="52" ref="E382:H384">SUM(E383)</f>
        <v>700000</v>
      </c>
      <c r="F382" s="365">
        <f t="shared" si="52"/>
        <v>300000</v>
      </c>
      <c r="G382" s="365">
        <f t="shared" si="52"/>
        <v>300000</v>
      </c>
      <c r="H382" s="365">
        <f t="shared" si="52"/>
        <v>500000</v>
      </c>
      <c r="I382" s="417">
        <f>AVERAGE(G382/F382*100)</f>
        <v>100</v>
      </c>
      <c r="J382" s="417">
        <f>AVERAGE(H382/G382*100)</f>
        <v>166.66666666666669</v>
      </c>
    </row>
    <row r="383" spans="1:10" s="182" customFormat="1" ht="13.5">
      <c r="A383" s="175" t="s">
        <v>317</v>
      </c>
      <c r="B383" s="171"/>
      <c r="C383" s="214">
        <v>42</v>
      </c>
      <c r="D383" s="215" t="s">
        <v>256</v>
      </c>
      <c r="E383" s="173">
        <f t="shared" si="52"/>
        <v>700000</v>
      </c>
      <c r="F383" s="373">
        <f t="shared" si="52"/>
        <v>300000</v>
      </c>
      <c r="G383" s="373">
        <v>300000</v>
      </c>
      <c r="H383" s="373">
        <v>500000</v>
      </c>
      <c r="I383" s="415">
        <f aca="true" t="shared" si="53" ref="I383:J385">AVERAGE(G383/F383*100)</f>
        <v>100</v>
      </c>
      <c r="J383" s="415">
        <f t="shared" si="53"/>
        <v>166.66666666666669</v>
      </c>
    </row>
    <row r="384" spans="1:10" s="182" customFormat="1" ht="13.5">
      <c r="A384" s="175" t="s">
        <v>317</v>
      </c>
      <c r="B384" s="171"/>
      <c r="C384" s="214">
        <v>421</v>
      </c>
      <c r="D384" s="215" t="s">
        <v>98</v>
      </c>
      <c r="E384" s="173">
        <f t="shared" si="52"/>
        <v>700000</v>
      </c>
      <c r="F384" s="373">
        <f t="shared" si="52"/>
        <v>300000</v>
      </c>
      <c r="G384" s="373"/>
      <c r="H384" s="373"/>
      <c r="I384" s="415">
        <f t="shared" si="53"/>
        <v>0</v>
      </c>
      <c r="J384" s="415"/>
    </row>
    <row r="385" spans="1:10" s="182" customFormat="1" ht="13.5" hidden="1">
      <c r="A385" s="175" t="s">
        <v>317</v>
      </c>
      <c r="B385" s="175">
        <v>89</v>
      </c>
      <c r="C385" s="216">
        <v>4214</v>
      </c>
      <c r="D385" s="217" t="s">
        <v>257</v>
      </c>
      <c r="E385" s="177">
        <v>700000</v>
      </c>
      <c r="F385" s="376">
        <v>300000</v>
      </c>
      <c r="G385" s="376"/>
      <c r="H385" s="376"/>
      <c r="I385" s="415">
        <f t="shared" si="53"/>
        <v>0</v>
      </c>
      <c r="J385" s="415"/>
    </row>
    <row r="386" spans="1:10" s="182" customFormat="1" ht="13.5">
      <c r="A386" s="179"/>
      <c r="B386" s="179"/>
      <c r="C386" s="224"/>
      <c r="D386" s="225"/>
      <c r="E386" s="181"/>
      <c r="F386" s="378"/>
      <c r="G386" s="378"/>
      <c r="H386" s="378"/>
      <c r="I386" s="335"/>
      <c r="J386" s="335"/>
    </row>
    <row r="387" spans="1:10" s="157" customFormat="1" ht="27">
      <c r="A387" s="174"/>
      <c r="C387" s="265"/>
      <c r="D387" s="259" t="s">
        <v>252</v>
      </c>
      <c r="E387" s="166"/>
      <c r="F387" s="370"/>
      <c r="G387" s="370"/>
      <c r="H387" s="370"/>
      <c r="I387" s="340"/>
      <c r="J387" s="340"/>
    </row>
    <row r="388" spans="1:10" s="157" customFormat="1" ht="13.5">
      <c r="A388" s="174"/>
      <c r="C388" s="265"/>
      <c r="D388" s="319" t="s">
        <v>201</v>
      </c>
      <c r="E388" s="275"/>
      <c r="F388" s="399"/>
      <c r="G388" s="399"/>
      <c r="H388" s="371"/>
      <c r="I388" s="341"/>
      <c r="J388" s="341"/>
    </row>
    <row r="389" spans="1:10" s="157" customFormat="1" ht="13.5">
      <c r="A389" s="174"/>
      <c r="C389" s="265"/>
      <c r="D389" s="358" t="s">
        <v>339</v>
      </c>
      <c r="E389" s="254">
        <f>SUM(E390+E393)</f>
        <v>110000</v>
      </c>
      <c r="F389" s="365">
        <f>SUM(F390+F393)</f>
        <v>100000</v>
      </c>
      <c r="G389" s="365">
        <f>SUM(G390+G393)</f>
        <v>50000</v>
      </c>
      <c r="H389" s="365">
        <f>SUM(H390+H393)</f>
        <v>50000</v>
      </c>
      <c r="I389" s="417">
        <f>AVERAGE(G389/F389*100)</f>
        <v>50</v>
      </c>
      <c r="J389" s="417">
        <f>AVERAGE(H389/G389*100)</f>
        <v>100</v>
      </c>
    </row>
    <row r="390" spans="1:10" s="182" customFormat="1" ht="13.5">
      <c r="A390" s="175" t="s">
        <v>318</v>
      </c>
      <c r="B390" s="171"/>
      <c r="C390" s="214">
        <v>38</v>
      </c>
      <c r="D390" s="215" t="s">
        <v>130</v>
      </c>
      <c r="E390" s="173">
        <f aca="true" t="shared" si="54" ref="E390:H394">SUM(E391)</f>
        <v>10000</v>
      </c>
      <c r="F390" s="373">
        <f t="shared" si="54"/>
        <v>100000</v>
      </c>
      <c r="G390" s="373">
        <v>50000</v>
      </c>
      <c r="H390" s="373">
        <v>50000</v>
      </c>
      <c r="I390" s="415">
        <f>AVERAGE(G390/F390*100)</f>
        <v>50</v>
      </c>
      <c r="J390" s="415">
        <f>AVERAGE(H390/G390*100)</f>
        <v>100</v>
      </c>
    </row>
    <row r="391" spans="1:10" s="182" customFormat="1" ht="13.5">
      <c r="A391" s="175" t="s">
        <v>318</v>
      </c>
      <c r="B391" s="171"/>
      <c r="C391" s="214">
        <v>386</v>
      </c>
      <c r="D391" s="215" t="s">
        <v>268</v>
      </c>
      <c r="E391" s="173">
        <f t="shared" si="54"/>
        <v>10000</v>
      </c>
      <c r="F391" s="373">
        <f t="shared" si="54"/>
        <v>100000</v>
      </c>
      <c r="G391" s="373"/>
      <c r="H391" s="373"/>
      <c r="I391" s="415">
        <f>AVERAGE(G391/F391*100)</f>
        <v>0</v>
      </c>
      <c r="J391" s="415"/>
    </row>
    <row r="392" spans="1:10" s="182" customFormat="1" ht="13.5" hidden="1">
      <c r="A392" s="175" t="s">
        <v>318</v>
      </c>
      <c r="B392" s="175">
        <v>90</v>
      </c>
      <c r="C392" s="216">
        <v>3862</v>
      </c>
      <c r="D392" s="217" t="s">
        <v>269</v>
      </c>
      <c r="E392" s="177">
        <v>10000</v>
      </c>
      <c r="F392" s="376">
        <v>100000</v>
      </c>
      <c r="G392" s="376"/>
      <c r="H392" s="376"/>
      <c r="I392" s="415">
        <f>AVERAGE(G392/F392*100)</f>
        <v>0</v>
      </c>
      <c r="J392" s="415"/>
    </row>
    <row r="393" spans="1:10" s="182" customFormat="1" ht="13.5">
      <c r="A393" s="175" t="s">
        <v>318</v>
      </c>
      <c r="B393" s="171"/>
      <c r="C393" s="214">
        <v>42</v>
      </c>
      <c r="D393" s="215" t="s">
        <v>256</v>
      </c>
      <c r="E393" s="173">
        <f t="shared" si="54"/>
        <v>100000</v>
      </c>
      <c r="F393" s="373">
        <f t="shared" si="54"/>
        <v>0</v>
      </c>
      <c r="G393" s="373">
        <f t="shared" si="54"/>
        <v>0</v>
      </c>
      <c r="H393" s="373">
        <f t="shared" si="54"/>
        <v>0</v>
      </c>
      <c r="I393" s="415">
        <v>0</v>
      </c>
      <c r="J393" s="415">
        <v>0</v>
      </c>
    </row>
    <row r="394" spans="1:10" s="182" customFormat="1" ht="13.5">
      <c r="A394" s="175" t="s">
        <v>318</v>
      </c>
      <c r="B394" s="171"/>
      <c r="C394" s="214">
        <v>421</v>
      </c>
      <c r="D394" s="215" t="s">
        <v>98</v>
      </c>
      <c r="E394" s="173">
        <f t="shared" si="54"/>
        <v>100000</v>
      </c>
      <c r="F394" s="373">
        <f t="shared" si="54"/>
        <v>0</v>
      </c>
      <c r="G394" s="373"/>
      <c r="H394" s="373"/>
      <c r="I394" s="415"/>
      <c r="J394" s="415"/>
    </row>
    <row r="395" spans="1:10" s="182" customFormat="1" ht="13.5" hidden="1">
      <c r="A395" s="175" t="s">
        <v>318</v>
      </c>
      <c r="B395" s="175">
        <v>91</v>
      </c>
      <c r="C395" s="216">
        <v>4214</v>
      </c>
      <c r="D395" s="217" t="s">
        <v>257</v>
      </c>
      <c r="E395" s="177">
        <v>100000</v>
      </c>
      <c r="F395" s="376">
        <v>0</v>
      </c>
      <c r="G395" s="376"/>
      <c r="H395" s="376"/>
      <c r="I395" s="415"/>
      <c r="J395" s="415"/>
    </row>
    <row r="396" spans="1:10" s="182" customFormat="1" ht="13.5">
      <c r="A396" s="179"/>
      <c r="B396" s="179"/>
      <c r="C396" s="224"/>
      <c r="D396" s="225"/>
      <c r="E396" s="181"/>
      <c r="F396" s="378"/>
      <c r="G396" s="378"/>
      <c r="H396" s="378"/>
      <c r="I396" s="335"/>
      <c r="J396" s="335"/>
    </row>
    <row r="397" spans="3:10" s="157" customFormat="1" ht="27">
      <c r="C397" s="265"/>
      <c r="D397" s="259" t="s">
        <v>252</v>
      </c>
      <c r="E397" s="166"/>
      <c r="F397" s="370"/>
      <c r="G397" s="370"/>
      <c r="H397" s="370"/>
      <c r="I397" s="332"/>
      <c r="J397" s="332"/>
    </row>
    <row r="398" spans="3:10" s="157" customFormat="1" ht="13.5">
      <c r="C398" s="265"/>
      <c r="D398" s="319" t="s">
        <v>258</v>
      </c>
      <c r="E398" s="168"/>
      <c r="F398" s="371"/>
      <c r="G398" s="371"/>
      <c r="H398" s="371"/>
      <c r="I398" s="333"/>
      <c r="J398" s="333"/>
    </row>
    <row r="399" spans="3:10" s="157" customFormat="1" ht="13.5">
      <c r="C399" s="265"/>
      <c r="D399" s="357" t="s">
        <v>340</v>
      </c>
      <c r="E399" s="254">
        <f aca="true" t="shared" si="55" ref="E399:H401">SUM(E400)</f>
        <v>50000</v>
      </c>
      <c r="F399" s="365">
        <f t="shared" si="55"/>
        <v>1000000</v>
      </c>
      <c r="G399" s="365">
        <f t="shared" si="55"/>
        <v>500000</v>
      </c>
      <c r="H399" s="365">
        <f t="shared" si="55"/>
        <v>0</v>
      </c>
      <c r="I399" s="417">
        <f>AVERAGE(G399/F399*100)</f>
        <v>50</v>
      </c>
      <c r="J399" s="417">
        <f>AVERAGE(H399/G399*100)</f>
        <v>0</v>
      </c>
    </row>
    <row r="400" spans="1:10" s="182" customFormat="1" ht="13.5">
      <c r="A400" s="175" t="s">
        <v>354</v>
      </c>
      <c r="B400" s="171"/>
      <c r="C400" s="214">
        <v>42</v>
      </c>
      <c r="D400" s="215" t="s">
        <v>256</v>
      </c>
      <c r="E400" s="173">
        <f t="shared" si="55"/>
        <v>50000</v>
      </c>
      <c r="F400" s="373">
        <f t="shared" si="55"/>
        <v>1000000</v>
      </c>
      <c r="G400" s="373">
        <v>500000</v>
      </c>
      <c r="H400" s="373">
        <f t="shared" si="55"/>
        <v>0</v>
      </c>
      <c r="I400" s="415">
        <f aca="true" t="shared" si="56" ref="I400:J402">AVERAGE(G400/F400*100)</f>
        <v>50</v>
      </c>
      <c r="J400" s="415">
        <f t="shared" si="56"/>
        <v>0</v>
      </c>
    </row>
    <row r="401" spans="1:10" s="182" customFormat="1" ht="13.5">
      <c r="A401" s="175" t="s">
        <v>354</v>
      </c>
      <c r="B401" s="171"/>
      <c r="C401" s="214">
        <v>421</v>
      </c>
      <c r="D401" s="215" t="s">
        <v>98</v>
      </c>
      <c r="E401" s="173">
        <f t="shared" si="55"/>
        <v>50000</v>
      </c>
      <c r="F401" s="373">
        <f t="shared" si="55"/>
        <v>1000000</v>
      </c>
      <c r="G401" s="373"/>
      <c r="H401" s="373"/>
      <c r="I401" s="415">
        <f t="shared" si="56"/>
        <v>0</v>
      </c>
      <c r="J401" s="415"/>
    </row>
    <row r="402" spans="1:10" s="182" customFormat="1" ht="13.5" hidden="1">
      <c r="A402" s="175" t="s">
        <v>354</v>
      </c>
      <c r="B402" s="175">
        <v>92</v>
      </c>
      <c r="C402" s="216">
        <v>4214</v>
      </c>
      <c r="D402" s="217" t="s">
        <v>257</v>
      </c>
      <c r="E402" s="177">
        <v>50000</v>
      </c>
      <c r="F402" s="376">
        <v>1000000</v>
      </c>
      <c r="G402" s="376"/>
      <c r="H402" s="376"/>
      <c r="I402" s="415">
        <f t="shared" si="56"/>
        <v>0</v>
      </c>
      <c r="J402" s="415"/>
    </row>
    <row r="403" spans="1:10" s="182" customFormat="1" ht="13.5">
      <c r="A403" s="179"/>
      <c r="B403" s="179"/>
      <c r="C403" s="224"/>
      <c r="D403" s="225"/>
      <c r="E403" s="181"/>
      <c r="F403" s="378"/>
      <c r="G403" s="378"/>
      <c r="H403" s="378"/>
      <c r="I403" s="335"/>
      <c r="J403" s="335"/>
    </row>
    <row r="404" spans="3:10" s="157" customFormat="1" ht="27">
      <c r="C404" s="265"/>
      <c r="D404" s="259" t="s">
        <v>267</v>
      </c>
      <c r="E404" s="166"/>
      <c r="F404" s="370"/>
      <c r="G404" s="370"/>
      <c r="H404" s="370"/>
      <c r="I404" s="332"/>
      <c r="J404" s="332"/>
    </row>
    <row r="405" spans="3:10" s="157" customFormat="1" ht="26.25">
      <c r="C405" s="265"/>
      <c r="D405" s="318" t="s">
        <v>259</v>
      </c>
      <c r="E405" s="168"/>
      <c r="F405" s="371"/>
      <c r="G405" s="371"/>
      <c r="H405" s="371"/>
      <c r="I405" s="333"/>
      <c r="J405" s="333"/>
    </row>
    <row r="406" spans="3:10" s="157" customFormat="1" ht="13.5">
      <c r="C406" s="265"/>
      <c r="D406" s="358" t="s">
        <v>341</v>
      </c>
      <c r="E406" s="254">
        <f>SUM(E407)</f>
        <v>100000</v>
      </c>
      <c r="F406" s="365">
        <f>SUM(F407+F410)</f>
        <v>800000</v>
      </c>
      <c r="G406" s="365">
        <f>SUM(G407+G410)</f>
        <v>700000</v>
      </c>
      <c r="H406" s="365">
        <f>SUM(H407+H410)</f>
        <v>1200000</v>
      </c>
      <c r="I406" s="417">
        <f>AVERAGE(G406/F406*100)</f>
        <v>87.5</v>
      </c>
      <c r="J406" s="417">
        <f>AVERAGE(H406/G406*100)</f>
        <v>171.42857142857142</v>
      </c>
    </row>
    <row r="407" spans="1:10" s="182" customFormat="1" ht="13.5">
      <c r="A407" s="175" t="s">
        <v>355</v>
      </c>
      <c r="B407" s="171"/>
      <c r="C407" s="214">
        <v>42</v>
      </c>
      <c r="D407" s="215" t="s">
        <v>256</v>
      </c>
      <c r="E407" s="173">
        <f>SUM(E408)</f>
        <v>100000</v>
      </c>
      <c r="F407" s="373">
        <f>SUM(F408)</f>
        <v>650000</v>
      </c>
      <c r="G407" s="373">
        <v>500000</v>
      </c>
      <c r="H407" s="373">
        <v>700000</v>
      </c>
      <c r="I407" s="415">
        <f aca="true" t="shared" si="57" ref="I407:J412">AVERAGE(G407/F407*100)</f>
        <v>76.92307692307693</v>
      </c>
      <c r="J407" s="415">
        <f t="shared" si="57"/>
        <v>140</v>
      </c>
    </row>
    <row r="408" spans="1:10" s="182" customFormat="1" ht="13.5">
      <c r="A408" s="175" t="s">
        <v>355</v>
      </c>
      <c r="B408" s="171"/>
      <c r="C408" s="214">
        <v>421</v>
      </c>
      <c r="D408" s="215" t="s">
        <v>98</v>
      </c>
      <c r="E408" s="173">
        <f>SUM(E409)</f>
        <v>100000</v>
      </c>
      <c r="F408" s="373">
        <f>SUM(F409)</f>
        <v>650000</v>
      </c>
      <c r="G408" s="373"/>
      <c r="H408" s="373"/>
      <c r="I408" s="415">
        <f t="shared" si="57"/>
        <v>0</v>
      </c>
      <c r="J408" s="415"/>
    </row>
    <row r="409" spans="1:10" s="182" customFormat="1" ht="13.5" hidden="1">
      <c r="A409" s="175" t="s">
        <v>355</v>
      </c>
      <c r="B409" s="175">
        <v>93</v>
      </c>
      <c r="C409" s="216">
        <v>4213</v>
      </c>
      <c r="D409" s="217" t="s">
        <v>289</v>
      </c>
      <c r="E409" s="177">
        <v>100000</v>
      </c>
      <c r="F409" s="376">
        <v>650000</v>
      </c>
      <c r="G409" s="376"/>
      <c r="H409" s="376"/>
      <c r="I409" s="415">
        <f t="shared" si="57"/>
        <v>0</v>
      </c>
      <c r="J409" s="415"/>
    </row>
    <row r="410" spans="1:10" s="182" customFormat="1" ht="13.5">
      <c r="A410" s="175" t="s">
        <v>355</v>
      </c>
      <c r="B410" s="171"/>
      <c r="C410" s="214">
        <v>45</v>
      </c>
      <c r="D410" s="215" t="s">
        <v>271</v>
      </c>
      <c r="E410" s="173">
        <f>SUM(E411)</f>
        <v>645000</v>
      </c>
      <c r="F410" s="373">
        <f>SUM(F411)</f>
        <v>150000</v>
      </c>
      <c r="G410" s="373">
        <v>200000</v>
      </c>
      <c r="H410" s="373">
        <v>500000</v>
      </c>
      <c r="I410" s="415">
        <f t="shared" si="57"/>
        <v>133.33333333333331</v>
      </c>
      <c r="J410" s="415">
        <f t="shared" si="57"/>
        <v>250</v>
      </c>
    </row>
    <row r="411" spans="1:10" s="182" customFormat="1" ht="13.5">
      <c r="A411" s="175" t="s">
        <v>355</v>
      </c>
      <c r="B411" s="171"/>
      <c r="C411" s="214">
        <v>451</v>
      </c>
      <c r="D411" s="215" t="s">
        <v>104</v>
      </c>
      <c r="E411" s="173">
        <f>SUM(E412)</f>
        <v>645000</v>
      </c>
      <c r="F411" s="373">
        <f>SUM(F412)</f>
        <v>150000</v>
      </c>
      <c r="G411" s="373"/>
      <c r="H411" s="373"/>
      <c r="I411" s="415">
        <f t="shared" si="57"/>
        <v>0</v>
      </c>
      <c r="J411" s="415"/>
    </row>
    <row r="412" spans="1:10" s="182" customFormat="1" ht="13.5" hidden="1">
      <c r="A412" s="175" t="s">
        <v>355</v>
      </c>
      <c r="B412" s="175">
        <v>94</v>
      </c>
      <c r="C412" s="216">
        <v>4511</v>
      </c>
      <c r="D412" s="217" t="s">
        <v>104</v>
      </c>
      <c r="E412" s="177">
        <v>645000</v>
      </c>
      <c r="F412" s="376">
        <v>150000</v>
      </c>
      <c r="G412" s="376"/>
      <c r="H412" s="376"/>
      <c r="I412" s="415">
        <f t="shared" si="57"/>
        <v>0</v>
      </c>
      <c r="J412" s="415"/>
    </row>
    <row r="413" spans="1:10" s="182" customFormat="1" ht="14.25" thickBot="1">
      <c r="A413" s="179"/>
      <c r="B413" s="179"/>
      <c r="C413" s="224"/>
      <c r="D413" s="225"/>
      <c r="E413" s="181"/>
      <c r="F413" s="378"/>
      <c r="G413" s="378"/>
      <c r="H413" s="378"/>
      <c r="I413" s="335"/>
      <c r="J413" s="335"/>
    </row>
    <row r="414" spans="1:10" s="161" customFormat="1" ht="15.75" thickBot="1">
      <c r="A414" s="716" t="s">
        <v>290</v>
      </c>
      <c r="B414" s="717"/>
      <c r="C414" s="717"/>
      <c r="D414" s="717"/>
      <c r="E414" s="285">
        <f>SUM(E418+E431+E438+E458+E465+E472)</f>
        <v>1645000</v>
      </c>
      <c r="F414" s="401">
        <f>SUM(F418+F431+F438+F448+F458+F465+F472)</f>
        <v>3510000</v>
      </c>
      <c r="G414" s="401">
        <f>SUM(G418+G431+G438+G448+G458+G465+G472)</f>
        <v>1380000</v>
      </c>
      <c r="H414" s="401">
        <f>SUM(H418+H431+H438+H448+H458+H465+H472)</f>
        <v>1570000</v>
      </c>
      <c r="I414" s="331">
        <f>AVERAGE(G414/F414*100)</f>
        <v>39.31623931623932</v>
      </c>
      <c r="J414" s="331">
        <f>AVERAGE(H414/G414*100)</f>
        <v>113.76811594202898</v>
      </c>
    </row>
    <row r="415" spans="3:10" s="174" customFormat="1" ht="13.5">
      <c r="C415" s="286"/>
      <c r="D415" s="271"/>
      <c r="E415" s="283"/>
      <c r="F415" s="391"/>
      <c r="G415" s="391"/>
      <c r="H415" s="391"/>
      <c r="I415" s="330"/>
      <c r="J415" s="330"/>
    </row>
    <row r="416" spans="1:10" s="145" customFormat="1" ht="27">
      <c r="A416" s="178"/>
      <c r="C416" s="251"/>
      <c r="D416" s="259" t="s">
        <v>252</v>
      </c>
      <c r="E416" s="166"/>
      <c r="F416" s="370"/>
      <c r="G416" s="370"/>
      <c r="H416" s="370"/>
      <c r="I416" s="340"/>
      <c r="J416" s="340"/>
    </row>
    <row r="417" spans="3:10" s="157" customFormat="1" ht="14.25" customHeight="1">
      <c r="C417" s="265"/>
      <c r="D417" s="319" t="s">
        <v>201</v>
      </c>
      <c r="E417" s="275"/>
      <c r="F417" s="371"/>
      <c r="G417" s="399"/>
      <c r="H417" s="399"/>
      <c r="I417" s="341"/>
      <c r="J417" s="341"/>
    </row>
    <row r="418" spans="3:10" s="157" customFormat="1" ht="13.5">
      <c r="C418" s="265"/>
      <c r="D418" s="358" t="s">
        <v>342</v>
      </c>
      <c r="E418" s="254">
        <f>SUM(E419+E424)</f>
        <v>0</v>
      </c>
      <c r="F418" s="365">
        <f>SUM(F419+F424)</f>
        <v>160000</v>
      </c>
      <c r="G418" s="365">
        <f>SUM(G419+G424)</f>
        <v>150000</v>
      </c>
      <c r="H418" s="365">
        <f>SUM(H419+H424)</f>
        <v>100000</v>
      </c>
      <c r="I418" s="417">
        <f>AVERAGE(G418/F418*100)</f>
        <v>93.75</v>
      </c>
      <c r="J418" s="417">
        <f>AVERAGE(H418/G418*100)</f>
        <v>66.66666666666666</v>
      </c>
    </row>
    <row r="419" spans="1:10" s="182" customFormat="1" ht="13.5">
      <c r="A419" s="175" t="s">
        <v>319</v>
      </c>
      <c r="B419" s="171"/>
      <c r="C419" s="214">
        <v>32</v>
      </c>
      <c r="D419" s="215" t="s">
        <v>48</v>
      </c>
      <c r="E419" s="173">
        <f>SUM(E420+E422)</f>
        <v>0</v>
      </c>
      <c r="F419" s="373">
        <f>SUM(F420+F422)</f>
        <v>85000</v>
      </c>
      <c r="G419" s="373">
        <v>50000</v>
      </c>
      <c r="H419" s="373">
        <v>50000</v>
      </c>
      <c r="I419" s="415">
        <f aca="true" t="shared" si="58" ref="I419:J426">AVERAGE(G419/F419*100)</f>
        <v>58.82352941176471</v>
      </c>
      <c r="J419" s="415">
        <f t="shared" si="58"/>
        <v>100</v>
      </c>
    </row>
    <row r="420" spans="1:10" s="182" customFormat="1" ht="13.5">
      <c r="A420" s="175" t="s">
        <v>319</v>
      </c>
      <c r="B420" s="171"/>
      <c r="C420" s="214">
        <v>322</v>
      </c>
      <c r="D420" s="215" t="s">
        <v>53</v>
      </c>
      <c r="E420" s="173">
        <f>SUM(E421)</f>
        <v>0</v>
      </c>
      <c r="F420" s="373">
        <f>SUM(F421)</f>
        <v>15000</v>
      </c>
      <c r="G420" s="373"/>
      <c r="H420" s="373"/>
      <c r="I420" s="415">
        <f t="shared" si="58"/>
        <v>0</v>
      </c>
      <c r="J420" s="415"/>
    </row>
    <row r="421" spans="1:10" s="182" customFormat="1" ht="13.5" hidden="1">
      <c r="A421" s="175" t="s">
        <v>319</v>
      </c>
      <c r="B421" s="315">
        <v>95</v>
      </c>
      <c r="C421" s="216">
        <v>3224</v>
      </c>
      <c r="D421" s="217" t="s">
        <v>195</v>
      </c>
      <c r="E421" s="287">
        <v>0</v>
      </c>
      <c r="F421" s="376">
        <v>15000</v>
      </c>
      <c r="G421" s="376"/>
      <c r="H421" s="376"/>
      <c r="I421" s="415">
        <f t="shared" si="58"/>
        <v>0</v>
      </c>
      <c r="J421" s="415"/>
    </row>
    <row r="422" spans="1:10" s="182" customFormat="1" ht="13.5">
      <c r="A422" s="175" t="s">
        <v>319</v>
      </c>
      <c r="B422" s="171"/>
      <c r="C422" s="214">
        <v>323</v>
      </c>
      <c r="D422" s="215" t="s">
        <v>57</v>
      </c>
      <c r="E422" s="173">
        <f>SUM(E423)</f>
        <v>0</v>
      </c>
      <c r="F422" s="373">
        <f>SUM(F423)</f>
        <v>70000</v>
      </c>
      <c r="G422" s="373"/>
      <c r="H422" s="373"/>
      <c r="I422" s="415">
        <f t="shared" si="58"/>
        <v>0</v>
      </c>
      <c r="J422" s="415"/>
    </row>
    <row r="423" spans="1:10" s="182" customFormat="1" ht="13.5" hidden="1">
      <c r="A423" s="175" t="s">
        <v>319</v>
      </c>
      <c r="B423" s="175">
        <v>96</v>
      </c>
      <c r="C423" s="216">
        <v>3232</v>
      </c>
      <c r="D423" s="217" t="s">
        <v>248</v>
      </c>
      <c r="E423" s="177">
        <v>0</v>
      </c>
      <c r="F423" s="376">
        <v>70000</v>
      </c>
      <c r="G423" s="376"/>
      <c r="H423" s="376"/>
      <c r="I423" s="415">
        <f t="shared" si="58"/>
        <v>0</v>
      </c>
      <c r="J423" s="415"/>
    </row>
    <row r="424" spans="1:10" s="182" customFormat="1" ht="13.5">
      <c r="A424" s="175" t="s">
        <v>319</v>
      </c>
      <c r="B424" s="171"/>
      <c r="C424" s="214">
        <v>42</v>
      </c>
      <c r="D424" s="215" t="s">
        <v>256</v>
      </c>
      <c r="E424" s="173">
        <f>SUM(E425)</f>
        <v>0</v>
      </c>
      <c r="F424" s="373">
        <f>SUM(F425)</f>
        <v>75000</v>
      </c>
      <c r="G424" s="373">
        <v>100000</v>
      </c>
      <c r="H424" s="373">
        <v>50000</v>
      </c>
      <c r="I424" s="415">
        <f t="shared" si="58"/>
        <v>133.33333333333331</v>
      </c>
      <c r="J424" s="415">
        <f t="shared" si="58"/>
        <v>50</v>
      </c>
    </row>
    <row r="425" spans="1:10" s="182" customFormat="1" ht="13.5">
      <c r="A425" s="175" t="s">
        <v>319</v>
      </c>
      <c r="B425" s="171"/>
      <c r="C425" s="214">
        <v>422</v>
      </c>
      <c r="D425" s="215" t="s">
        <v>100</v>
      </c>
      <c r="E425" s="173">
        <f>SUM(E426)</f>
        <v>0</v>
      </c>
      <c r="F425" s="373">
        <f>SUM(F426)</f>
        <v>75000</v>
      </c>
      <c r="G425" s="373"/>
      <c r="H425" s="373"/>
      <c r="I425" s="415">
        <f t="shared" si="58"/>
        <v>0</v>
      </c>
      <c r="J425" s="415"/>
    </row>
    <row r="426" spans="1:10" s="182" customFormat="1" ht="13.5" hidden="1">
      <c r="A426" s="175" t="s">
        <v>319</v>
      </c>
      <c r="B426" s="175">
        <v>97</v>
      </c>
      <c r="C426" s="216">
        <v>4227</v>
      </c>
      <c r="D426" s="217" t="s">
        <v>103</v>
      </c>
      <c r="E426" s="177">
        <v>0</v>
      </c>
      <c r="F426" s="376">
        <v>75000</v>
      </c>
      <c r="G426" s="376"/>
      <c r="H426" s="376"/>
      <c r="I426" s="415">
        <f t="shared" si="58"/>
        <v>0</v>
      </c>
      <c r="J426" s="415"/>
    </row>
    <row r="427" spans="1:10" s="182" customFormat="1" ht="13.5">
      <c r="A427" s="179"/>
      <c r="B427" s="179"/>
      <c r="C427" s="224"/>
      <c r="D427" s="225"/>
      <c r="E427" s="181"/>
      <c r="F427" s="378"/>
      <c r="G427" s="378"/>
      <c r="H427" s="378"/>
      <c r="I427" s="335"/>
      <c r="J427" s="335"/>
    </row>
    <row r="428" spans="3:10" s="178" customFormat="1" ht="15">
      <c r="C428" s="251"/>
      <c r="D428" s="278"/>
      <c r="E428" s="284"/>
      <c r="F428" s="400"/>
      <c r="G428" s="400"/>
      <c r="H428" s="400"/>
      <c r="I428" s="330"/>
      <c r="J428" s="330"/>
    </row>
    <row r="429" spans="1:10" s="145" customFormat="1" ht="30" customHeight="1">
      <c r="A429" s="178"/>
      <c r="C429" s="251"/>
      <c r="D429" s="259" t="s">
        <v>252</v>
      </c>
      <c r="E429" s="166"/>
      <c r="F429" s="370"/>
      <c r="G429" s="370"/>
      <c r="H429" s="370"/>
      <c r="I429" s="340"/>
      <c r="J429" s="340"/>
    </row>
    <row r="430" spans="3:10" s="157" customFormat="1" ht="14.25" customHeight="1">
      <c r="C430" s="265"/>
      <c r="D430" s="319" t="s">
        <v>260</v>
      </c>
      <c r="E430" s="275"/>
      <c r="F430" s="371"/>
      <c r="G430" s="399"/>
      <c r="H430" s="399"/>
      <c r="I430" s="341"/>
      <c r="J430" s="341"/>
    </row>
    <row r="431" spans="3:10" s="157" customFormat="1" ht="13.5">
      <c r="C431" s="265"/>
      <c r="D431" s="357" t="s">
        <v>343</v>
      </c>
      <c r="E431" s="254">
        <f aca="true" t="shared" si="59" ref="E431:H433">SUM(E432)</f>
        <v>350000</v>
      </c>
      <c r="F431" s="365">
        <f t="shared" si="59"/>
        <v>1000000</v>
      </c>
      <c r="G431" s="365">
        <f t="shared" si="59"/>
        <v>500000</v>
      </c>
      <c r="H431" s="365">
        <f t="shared" si="59"/>
        <v>200000</v>
      </c>
      <c r="I431" s="417">
        <f>AVERAGE(G431/F431*100)</f>
        <v>50</v>
      </c>
      <c r="J431" s="417">
        <f>AVERAGE(H431/G431*100)</f>
        <v>40</v>
      </c>
    </row>
    <row r="432" spans="1:10" s="182" customFormat="1" ht="13.5">
      <c r="A432" s="175" t="s">
        <v>356</v>
      </c>
      <c r="B432" s="171"/>
      <c r="C432" s="214">
        <v>42</v>
      </c>
      <c r="D432" s="215" t="s">
        <v>256</v>
      </c>
      <c r="E432" s="173">
        <f t="shared" si="59"/>
        <v>350000</v>
      </c>
      <c r="F432" s="373">
        <f t="shared" si="59"/>
        <v>1000000</v>
      </c>
      <c r="G432" s="373">
        <v>500000</v>
      </c>
      <c r="H432" s="373">
        <v>200000</v>
      </c>
      <c r="I432" s="415">
        <f aca="true" t="shared" si="60" ref="I432:J434">AVERAGE(G432/F432*100)</f>
        <v>50</v>
      </c>
      <c r="J432" s="415">
        <f t="shared" si="60"/>
        <v>40</v>
      </c>
    </row>
    <row r="433" spans="1:10" s="182" customFormat="1" ht="13.5">
      <c r="A433" s="175" t="s">
        <v>356</v>
      </c>
      <c r="B433" s="171"/>
      <c r="C433" s="214">
        <v>421</v>
      </c>
      <c r="D433" s="215" t="s">
        <v>98</v>
      </c>
      <c r="E433" s="173">
        <f t="shared" si="59"/>
        <v>350000</v>
      </c>
      <c r="F433" s="373">
        <f t="shared" si="59"/>
        <v>1000000</v>
      </c>
      <c r="G433" s="373"/>
      <c r="H433" s="373"/>
      <c r="I433" s="415">
        <f t="shared" si="60"/>
        <v>0</v>
      </c>
      <c r="J433" s="415"/>
    </row>
    <row r="434" spans="1:10" s="182" customFormat="1" ht="13.5" hidden="1">
      <c r="A434" s="175" t="s">
        <v>356</v>
      </c>
      <c r="B434" s="175">
        <v>98</v>
      </c>
      <c r="C434" s="216">
        <v>4212</v>
      </c>
      <c r="D434" s="217" t="s">
        <v>99</v>
      </c>
      <c r="E434" s="177">
        <v>350000</v>
      </c>
      <c r="F434" s="376">
        <v>1000000</v>
      </c>
      <c r="G434" s="376"/>
      <c r="H434" s="376"/>
      <c r="I434" s="415">
        <f t="shared" si="60"/>
        <v>0</v>
      </c>
      <c r="J434" s="415"/>
    </row>
    <row r="435" spans="1:10" s="182" customFormat="1" ht="13.5">
      <c r="A435" s="179"/>
      <c r="B435" s="179"/>
      <c r="C435" s="224"/>
      <c r="D435" s="225"/>
      <c r="E435" s="181"/>
      <c r="F435" s="378"/>
      <c r="G435" s="378"/>
      <c r="H435" s="378"/>
      <c r="I435" s="335"/>
      <c r="J435" s="335"/>
    </row>
    <row r="436" spans="3:10" s="157" customFormat="1" ht="13.5">
      <c r="C436" s="265"/>
      <c r="D436" s="272" t="s">
        <v>348</v>
      </c>
      <c r="E436" s="166"/>
      <c r="F436" s="370"/>
      <c r="G436" s="370"/>
      <c r="H436" s="370"/>
      <c r="I436" s="340"/>
      <c r="J436" s="340"/>
    </row>
    <row r="437" spans="3:10" s="157" customFormat="1" ht="14.25" customHeight="1">
      <c r="C437" s="265"/>
      <c r="D437" s="319" t="s">
        <v>201</v>
      </c>
      <c r="E437" s="168"/>
      <c r="F437" s="371"/>
      <c r="G437" s="399"/>
      <c r="H437" s="371"/>
      <c r="I437" s="341"/>
      <c r="J437" s="341"/>
    </row>
    <row r="438" spans="3:10" s="157" customFormat="1" ht="13.5">
      <c r="C438" s="265"/>
      <c r="D438" s="358" t="s">
        <v>344</v>
      </c>
      <c r="E438" s="254">
        <f>SUM(E439+E442)</f>
        <v>645000</v>
      </c>
      <c r="F438" s="365">
        <f>SUM(F439+F442)</f>
        <v>1300000</v>
      </c>
      <c r="G438" s="365">
        <f>SUM(G439+G442)</f>
        <v>150000</v>
      </c>
      <c r="H438" s="365">
        <f>SUM(H439+H442)</f>
        <v>10000</v>
      </c>
      <c r="I438" s="417">
        <f>AVERAGE(G438/F438*100)</f>
        <v>11.538461538461538</v>
      </c>
      <c r="J438" s="417">
        <f>AVERAGE(H438/G438*100)</f>
        <v>6.666666666666667</v>
      </c>
    </row>
    <row r="439" spans="1:10" s="182" customFormat="1" ht="13.5">
      <c r="A439" s="175" t="s">
        <v>357</v>
      </c>
      <c r="B439" s="171"/>
      <c r="C439" s="214">
        <v>32</v>
      </c>
      <c r="D439" s="215" t="s">
        <v>48</v>
      </c>
      <c r="E439" s="173">
        <f>SUM(E440)</f>
        <v>0</v>
      </c>
      <c r="F439" s="373">
        <f>SUM(F440)</f>
        <v>300000</v>
      </c>
      <c r="G439" s="373">
        <v>50000</v>
      </c>
      <c r="H439" s="373">
        <v>10000</v>
      </c>
      <c r="I439" s="415">
        <f aca="true" t="shared" si="61" ref="I439:J444">AVERAGE(G439/F439*100)</f>
        <v>16.666666666666664</v>
      </c>
      <c r="J439" s="415">
        <f t="shared" si="61"/>
        <v>20</v>
      </c>
    </row>
    <row r="440" spans="1:10" s="182" customFormat="1" ht="13.5">
      <c r="A440" s="175" t="s">
        <v>357</v>
      </c>
      <c r="B440" s="171"/>
      <c r="C440" s="214">
        <v>323</v>
      </c>
      <c r="D440" s="215" t="s">
        <v>57</v>
      </c>
      <c r="E440" s="173">
        <f>SUM(E441)</f>
        <v>0</v>
      </c>
      <c r="F440" s="373">
        <f>SUM(F441)</f>
        <v>300000</v>
      </c>
      <c r="G440" s="373"/>
      <c r="H440" s="373"/>
      <c r="I440" s="415">
        <f t="shared" si="61"/>
        <v>0</v>
      </c>
      <c r="J440" s="415"/>
    </row>
    <row r="441" spans="1:10" s="182" customFormat="1" ht="13.5" hidden="1">
      <c r="A441" s="175" t="s">
        <v>357</v>
      </c>
      <c r="B441" s="175">
        <v>99</v>
      </c>
      <c r="C441" s="216">
        <v>3232</v>
      </c>
      <c r="D441" s="217" t="s">
        <v>248</v>
      </c>
      <c r="E441" s="177">
        <v>0</v>
      </c>
      <c r="F441" s="376">
        <v>300000</v>
      </c>
      <c r="G441" s="376"/>
      <c r="H441" s="376"/>
      <c r="I441" s="415">
        <f t="shared" si="61"/>
        <v>0</v>
      </c>
      <c r="J441" s="415"/>
    </row>
    <row r="442" spans="1:10" s="182" customFormat="1" ht="13.5">
      <c r="A442" s="175" t="s">
        <v>357</v>
      </c>
      <c r="B442" s="171"/>
      <c r="C442" s="214">
        <v>45</v>
      </c>
      <c r="D442" s="215" t="s">
        <v>271</v>
      </c>
      <c r="E442" s="173">
        <f aca="true" t="shared" si="62" ref="E442:H443">SUM(E443)</f>
        <v>645000</v>
      </c>
      <c r="F442" s="373">
        <f t="shared" si="62"/>
        <v>1000000</v>
      </c>
      <c r="G442" s="373">
        <v>100000</v>
      </c>
      <c r="H442" s="373">
        <f t="shared" si="62"/>
        <v>0</v>
      </c>
      <c r="I442" s="415">
        <f t="shared" si="61"/>
        <v>10</v>
      </c>
      <c r="J442" s="415">
        <f t="shared" si="61"/>
        <v>0</v>
      </c>
    </row>
    <row r="443" spans="1:10" s="182" customFormat="1" ht="13.5">
      <c r="A443" s="175" t="s">
        <v>357</v>
      </c>
      <c r="B443" s="171"/>
      <c r="C443" s="214">
        <v>451</v>
      </c>
      <c r="D443" s="215" t="s">
        <v>104</v>
      </c>
      <c r="E443" s="173">
        <f t="shared" si="62"/>
        <v>645000</v>
      </c>
      <c r="F443" s="373">
        <f t="shared" si="62"/>
        <v>1000000</v>
      </c>
      <c r="G443" s="373"/>
      <c r="H443" s="373"/>
      <c r="I443" s="415">
        <f t="shared" si="61"/>
        <v>0</v>
      </c>
      <c r="J443" s="415"/>
    </row>
    <row r="444" spans="1:10" s="182" customFormat="1" ht="13.5" hidden="1">
      <c r="A444" s="175" t="s">
        <v>357</v>
      </c>
      <c r="B444" s="175">
        <v>100</v>
      </c>
      <c r="C444" s="216">
        <v>4511</v>
      </c>
      <c r="D444" s="217" t="s">
        <v>104</v>
      </c>
      <c r="E444" s="177">
        <v>645000</v>
      </c>
      <c r="F444" s="376">
        <v>1000000</v>
      </c>
      <c r="G444" s="376"/>
      <c r="H444" s="376"/>
      <c r="I444" s="415">
        <f t="shared" si="61"/>
        <v>0</v>
      </c>
      <c r="J444" s="415"/>
    </row>
    <row r="445" spans="1:10" s="182" customFormat="1" ht="13.5">
      <c r="A445" s="179"/>
      <c r="B445" s="179"/>
      <c r="C445" s="224"/>
      <c r="D445" s="225"/>
      <c r="E445" s="181"/>
      <c r="F445" s="378"/>
      <c r="G445" s="378"/>
      <c r="H445" s="378"/>
      <c r="I445" s="335"/>
      <c r="J445" s="335"/>
    </row>
    <row r="446" spans="1:10" s="145" customFormat="1" ht="30" customHeight="1">
      <c r="A446" s="178"/>
      <c r="C446" s="251"/>
      <c r="D446" s="259" t="s">
        <v>252</v>
      </c>
      <c r="E446" s="166"/>
      <c r="F446" s="370"/>
      <c r="G446" s="370"/>
      <c r="H446" s="370"/>
      <c r="I446" s="340"/>
      <c r="J446" s="340"/>
    </row>
    <row r="447" spans="3:10" s="157" customFormat="1" ht="14.25" customHeight="1">
      <c r="C447" s="265"/>
      <c r="D447" s="319" t="s">
        <v>260</v>
      </c>
      <c r="E447" s="275"/>
      <c r="F447" s="371"/>
      <c r="G447" s="399"/>
      <c r="H447" s="399"/>
      <c r="I447" s="341"/>
      <c r="J447" s="341"/>
    </row>
    <row r="448" spans="3:10" s="157" customFormat="1" ht="13.5">
      <c r="C448" s="265"/>
      <c r="D448" s="357" t="s">
        <v>359</v>
      </c>
      <c r="E448" s="254">
        <f>SUM(E449+E452)</f>
        <v>0</v>
      </c>
      <c r="F448" s="365">
        <f>SUM(F449+F452)</f>
        <v>300000</v>
      </c>
      <c r="G448" s="365">
        <f>SUM(G449+G452)</f>
        <v>100000</v>
      </c>
      <c r="H448" s="365">
        <f>SUM(H449+H452)</f>
        <v>1000000</v>
      </c>
      <c r="I448" s="417">
        <f>AVERAGE(G448/F448*100)</f>
        <v>33.33333333333333</v>
      </c>
      <c r="J448" s="417">
        <f>AVERAGE(H448/G448*100)</f>
        <v>1000</v>
      </c>
    </row>
    <row r="449" spans="1:10" s="201" customFormat="1" ht="13.5">
      <c r="A449" s="315" t="s">
        <v>358</v>
      </c>
      <c r="B449" s="171"/>
      <c r="C449" s="214">
        <v>41</v>
      </c>
      <c r="D449" s="215" t="s">
        <v>254</v>
      </c>
      <c r="E449" s="173">
        <f aca="true" t="shared" si="63" ref="E449:H450">SUM(E450)</f>
        <v>0</v>
      </c>
      <c r="F449" s="373">
        <f t="shared" si="63"/>
        <v>250000</v>
      </c>
      <c r="G449" s="373">
        <f t="shared" si="63"/>
        <v>0</v>
      </c>
      <c r="H449" s="373">
        <f t="shared" si="63"/>
        <v>0</v>
      </c>
      <c r="I449" s="415">
        <f aca="true" t="shared" si="64" ref="I449:J454">AVERAGE(G449/F449*100)</f>
        <v>0</v>
      </c>
      <c r="J449" s="415"/>
    </row>
    <row r="450" spans="1:10" s="182" customFormat="1" ht="13.5">
      <c r="A450" s="315" t="s">
        <v>358</v>
      </c>
      <c r="B450" s="171"/>
      <c r="C450" s="214">
        <v>411</v>
      </c>
      <c r="D450" s="215" t="s">
        <v>96</v>
      </c>
      <c r="E450" s="173">
        <f t="shared" si="63"/>
        <v>0</v>
      </c>
      <c r="F450" s="373">
        <f t="shared" si="63"/>
        <v>250000</v>
      </c>
      <c r="G450" s="373"/>
      <c r="H450" s="373"/>
      <c r="I450" s="415">
        <f t="shared" si="64"/>
        <v>0</v>
      </c>
      <c r="J450" s="415"/>
    </row>
    <row r="451" spans="1:10" s="182" customFormat="1" ht="13.5" hidden="1">
      <c r="A451" s="315" t="s">
        <v>358</v>
      </c>
      <c r="B451" s="175">
        <v>101</v>
      </c>
      <c r="C451" s="216">
        <v>4111</v>
      </c>
      <c r="D451" s="217" t="s">
        <v>41</v>
      </c>
      <c r="E451" s="177">
        <v>0</v>
      </c>
      <c r="F451" s="376">
        <v>250000</v>
      </c>
      <c r="G451" s="376"/>
      <c r="H451" s="376"/>
      <c r="I451" s="415">
        <f t="shared" si="64"/>
        <v>0</v>
      </c>
      <c r="J451" s="415"/>
    </row>
    <row r="452" spans="1:10" s="182" customFormat="1" ht="13.5">
      <c r="A452" s="315" t="s">
        <v>358</v>
      </c>
      <c r="B452" s="171"/>
      <c r="C452" s="214">
        <v>42</v>
      </c>
      <c r="D452" s="215" t="s">
        <v>256</v>
      </c>
      <c r="E452" s="173">
        <f>SUM(E453)</f>
        <v>0</v>
      </c>
      <c r="F452" s="373">
        <f>SUM(F453)</f>
        <v>50000</v>
      </c>
      <c r="G452" s="373">
        <v>100000</v>
      </c>
      <c r="H452" s="373">
        <v>1000000</v>
      </c>
      <c r="I452" s="415">
        <f t="shared" si="64"/>
        <v>200</v>
      </c>
      <c r="J452" s="415">
        <f t="shared" si="64"/>
        <v>1000</v>
      </c>
    </row>
    <row r="453" spans="1:10" s="182" customFormat="1" ht="13.5">
      <c r="A453" s="315" t="s">
        <v>358</v>
      </c>
      <c r="B453" s="171"/>
      <c r="C453" s="214">
        <v>421</v>
      </c>
      <c r="D453" s="215" t="s">
        <v>98</v>
      </c>
      <c r="E453" s="173">
        <f>SUM(E454)</f>
        <v>0</v>
      </c>
      <c r="F453" s="373">
        <f>SUM(F454)</f>
        <v>50000</v>
      </c>
      <c r="G453" s="373"/>
      <c r="H453" s="373"/>
      <c r="I453" s="415">
        <f t="shared" si="64"/>
        <v>0</v>
      </c>
      <c r="J453" s="415"/>
    </row>
    <row r="454" spans="1:10" s="182" customFormat="1" ht="13.5" hidden="1">
      <c r="A454" s="315" t="s">
        <v>358</v>
      </c>
      <c r="B454" s="175">
        <v>102</v>
      </c>
      <c r="C454" s="216">
        <v>4214</v>
      </c>
      <c r="D454" s="217" t="s">
        <v>257</v>
      </c>
      <c r="E454" s="177">
        <v>0</v>
      </c>
      <c r="F454" s="376">
        <v>50000</v>
      </c>
      <c r="G454" s="376"/>
      <c r="H454" s="376"/>
      <c r="I454" s="415">
        <f t="shared" si="64"/>
        <v>0</v>
      </c>
      <c r="J454" s="415"/>
    </row>
    <row r="455" spans="1:10" s="182" customFormat="1" ht="13.5">
      <c r="A455" s="179"/>
      <c r="B455" s="179"/>
      <c r="C455" s="224"/>
      <c r="D455" s="225"/>
      <c r="E455" s="181"/>
      <c r="F455" s="378"/>
      <c r="G455" s="378"/>
      <c r="H455" s="378"/>
      <c r="I455" s="335"/>
      <c r="J455" s="335"/>
    </row>
    <row r="456" spans="3:10" s="157" customFormat="1" ht="27">
      <c r="C456" s="265"/>
      <c r="D456" s="259" t="s">
        <v>261</v>
      </c>
      <c r="E456" s="166"/>
      <c r="F456" s="370"/>
      <c r="G456" s="370"/>
      <c r="H456" s="370"/>
      <c r="I456" s="340"/>
      <c r="J456" s="340"/>
    </row>
    <row r="457" spans="3:10" s="157" customFormat="1" ht="13.5">
      <c r="C457" s="265"/>
      <c r="D457" s="319" t="s">
        <v>262</v>
      </c>
      <c r="E457" s="168"/>
      <c r="F457" s="371"/>
      <c r="G457" s="399"/>
      <c r="H457" s="399"/>
      <c r="I457" s="341"/>
      <c r="J457" s="341"/>
    </row>
    <row r="458" spans="3:10" s="157" customFormat="1" ht="13.5">
      <c r="C458" s="265"/>
      <c r="D458" s="358" t="s">
        <v>360</v>
      </c>
      <c r="E458" s="254">
        <f aca="true" t="shared" si="65" ref="E458:H460">SUM(E459)</f>
        <v>500000</v>
      </c>
      <c r="F458" s="365">
        <f t="shared" si="65"/>
        <v>150000</v>
      </c>
      <c r="G458" s="365">
        <f t="shared" si="65"/>
        <v>100000</v>
      </c>
      <c r="H458" s="365">
        <f t="shared" si="65"/>
        <v>100000</v>
      </c>
      <c r="I458" s="417">
        <f>AVERAGE(G458/F458*100)</f>
        <v>66.66666666666666</v>
      </c>
      <c r="J458" s="417">
        <f>AVERAGE(H458/G458*100)</f>
        <v>100</v>
      </c>
    </row>
    <row r="459" spans="1:10" s="182" customFormat="1" ht="13.5">
      <c r="A459" s="315" t="s">
        <v>361</v>
      </c>
      <c r="B459" s="171"/>
      <c r="C459" s="214">
        <v>42</v>
      </c>
      <c r="D459" s="215" t="s">
        <v>256</v>
      </c>
      <c r="E459" s="173">
        <f t="shared" si="65"/>
        <v>500000</v>
      </c>
      <c r="F459" s="373">
        <f t="shared" si="65"/>
        <v>150000</v>
      </c>
      <c r="G459" s="373">
        <v>100000</v>
      </c>
      <c r="H459" s="373">
        <v>100000</v>
      </c>
      <c r="I459" s="415">
        <f aca="true" t="shared" si="66" ref="I459:J461">AVERAGE(G459/F459*100)</f>
        <v>66.66666666666666</v>
      </c>
      <c r="J459" s="415">
        <f t="shared" si="66"/>
        <v>100</v>
      </c>
    </row>
    <row r="460" spans="1:10" s="182" customFormat="1" ht="13.5">
      <c r="A460" s="315" t="s">
        <v>361</v>
      </c>
      <c r="B460" s="171"/>
      <c r="C460" s="214">
        <v>421</v>
      </c>
      <c r="D460" s="215" t="s">
        <v>98</v>
      </c>
      <c r="E460" s="173">
        <f t="shared" si="65"/>
        <v>500000</v>
      </c>
      <c r="F460" s="373">
        <f t="shared" si="65"/>
        <v>150000</v>
      </c>
      <c r="G460" s="373"/>
      <c r="H460" s="373"/>
      <c r="I460" s="415">
        <f t="shared" si="66"/>
        <v>0</v>
      </c>
      <c r="J460" s="415"/>
    </row>
    <row r="461" spans="1:10" s="182" customFormat="1" ht="13.5" hidden="1">
      <c r="A461" s="315" t="s">
        <v>361</v>
      </c>
      <c r="B461" s="175">
        <v>103</v>
      </c>
      <c r="C461" s="216">
        <v>4214</v>
      </c>
      <c r="D461" s="217" t="s">
        <v>257</v>
      </c>
      <c r="E461" s="177">
        <v>500000</v>
      </c>
      <c r="F461" s="376">
        <v>150000</v>
      </c>
      <c r="G461" s="376"/>
      <c r="H461" s="376"/>
      <c r="I461" s="415">
        <f t="shared" si="66"/>
        <v>0</v>
      </c>
      <c r="J461" s="415"/>
    </row>
    <row r="462" spans="1:10" s="182" customFormat="1" ht="13.5">
      <c r="A462" s="288"/>
      <c r="B462" s="179"/>
      <c r="C462" s="224"/>
      <c r="D462" s="225"/>
      <c r="E462" s="181"/>
      <c r="F462" s="378"/>
      <c r="G462" s="378"/>
      <c r="H462" s="378"/>
      <c r="I462" s="335"/>
      <c r="J462" s="335"/>
    </row>
    <row r="463" spans="3:10" s="157" customFormat="1" ht="13.5">
      <c r="C463" s="265"/>
      <c r="D463" s="272" t="s">
        <v>263</v>
      </c>
      <c r="E463" s="166"/>
      <c r="F463" s="370"/>
      <c r="G463" s="370"/>
      <c r="H463" s="370"/>
      <c r="I463" s="340"/>
      <c r="J463" s="340"/>
    </row>
    <row r="464" spans="3:10" s="157" customFormat="1" ht="14.25" customHeight="1">
      <c r="C464" s="265"/>
      <c r="D464" s="318" t="s">
        <v>295</v>
      </c>
      <c r="E464" s="168"/>
      <c r="F464" s="371"/>
      <c r="G464" s="399"/>
      <c r="H464" s="399"/>
      <c r="I464" s="341"/>
      <c r="J464" s="341"/>
    </row>
    <row r="465" spans="3:10" s="157" customFormat="1" ht="13.5">
      <c r="C465" s="265"/>
      <c r="D465" s="358" t="s">
        <v>362</v>
      </c>
      <c r="E465" s="254">
        <f aca="true" t="shared" si="67" ref="E465:H467">SUM(E466)</f>
        <v>50000</v>
      </c>
      <c r="F465" s="365">
        <f t="shared" si="67"/>
        <v>500000</v>
      </c>
      <c r="G465" s="365">
        <f t="shared" si="67"/>
        <v>300000</v>
      </c>
      <c r="H465" s="365">
        <f t="shared" si="67"/>
        <v>100000</v>
      </c>
      <c r="I465" s="417">
        <f>AVERAGE(G465/F465*100)</f>
        <v>60</v>
      </c>
      <c r="J465" s="417">
        <f>AVERAGE(H465/G465*100)</f>
        <v>33.33333333333333</v>
      </c>
    </row>
    <row r="466" spans="1:10" s="182" customFormat="1" ht="13.5">
      <c r="A466" s="315" t="s">
        <v>363</v>
      </c>
      <c r="B466" s="171"/>
      <c r="C466" s="214">
        <v>42</v>
      </c>
      <c r="D466" s="215" t="s">
        <v>256</v>
      </c>
      <c r="E466" s="173">
        <f t="shared" si="67"/>
        <v>50000</v>
      </c>
      <c r="F466" s="373">
        <f t="shared" si="67"/>
        <v>500000</v>
      </c>
      <c r="G466" s="373">
        <v>300000</v>
      </c>
      <c r="H466" s="373">
        <v>100000</v>
      </c>
      <c r="I466" s="415">
        <f aca="true" t="shared" si="68" ref="I466:J468">AVERAGE(G466/F466*100)</f>
        <v>60</v>
      </c>
      <c r="J466" s="415">
        <f t="shared" si="68"/>
        <v>33.33333333333333</v>
      </c>
    </row>
    <row r="467" spans="1:10" s="182" customFormat="1" ht="13.5">
      <c r="A467" s="315" t="s">
        <v>363</v>
      </c>
      <c r="B467" s="171"/>
      <c r="C467" s="214">
        <v>421</v>
      </c>
      <c r="D467" s="215" t="s">
        <v>98</v>
      </c>
      <c r="E467" s="173">
        <f t="shared" si="67"/>
        <v>50000</v>
      </c>
      <c r="F467" s="373">
        <f t="shared" si="67"/>
        <v>500000</v>
      </c>
      <c r="G467" s="373"/>
      <c r="H467" s="373"/>
      <c r="I467" s="415">
        <f t="shared" si="68"/>
        <v>0</v>
      </c>
      <c r="J467" s="415"/>
    </row>
    <row r="468" spans="1:10" s="182" customFormat="1" ht="13.5" hidden="1">
      <c r="A468" s="315" t="s">
        <v>363</v>
      </c>
      <c r="B468" s="175">
        <v>104</v>
      </c>
      <c r="C468" s="216">
        <v>4214</v>
      </c>
      <c r="D468" s="217" t="s">
        <v>257</v>
      </c>
      <c r="E468" s="177">
        <v>50000</v>
      </c>
      <c r="F468" s="376">
        <v>500000</v>
      </c>
      <c r="G468" s="376"/>
      <c r="H468" s="376"/>
      <c r="I468" s="415">
        <f t="shared" si="68"/>
        <v>0</v>
      </c>
      <c r="J468" s="415"/>
    </row>
    <row r="469" spans="1:10" s="182" customFormat="1" ht="13.5">
      <c r="A469" s="179"/>
      <c r="B469" s="179"/>
      <c r="C469" s="224"/>
      <c r="D469" s="225"/>
      <c r="E469" s="181"/>
      <c r="F469" s="378"/>
      <c r="G469" s="378"/>
      <c r="H469" s="378"/>
      <c r="I469" s="335"/>
      <c r="J469" s="335"/>
    </row>
    <row r="470" spans="3:10" s="157" customFormat="1" ht="13.5">
      <c r="C470" s="265"/>
      <c r="D470" s="272" t="s">
        <v>263</v>
      </c>
      <c r="E470" s="166"/>
      <c r="F470" s="370"/>
      <c r="G470" s="370"/>
      <c r="H470" s="370"/>
      <c r="I470" s="340"/>
      <c r="J470" s="340"/>
    </row>
    <row r="471" spans="3:10" s="157" customFormat="1" ht="13.5">
      <c r="C471" s="265"/>
      <c r="D471" s="319" t="s">
        <v>295</v>
      </c>
      <c r="E471" s="168"/>
      <c r="F471" s="371"/>
      <c r="G471" s="399"/>
      <c r="H471" s="399"/>
      <c r="I471" s="341"/>
      <c r="J471" s="341"/>
    </row>
    <row r="472" spans="3:10" s="157" customFormat="1" ht="13.5">
      <c r="C472" s="265"/>
      <c r="D472" s="357" t="s">
        <v>365</v>
      </c>
      <c r="E472" s="254">
        <f aca="true" t="shared" si="69" ref="E472:H474">SUM(E473)</f>
        <v>100000</v>
      </c>
      <c r="F472" s="365">
        <f t="shared" si="69"/>
        <v>100000</v>
      </c>
      <c r="G472" s="365">
        <f t="shared" si="69"/>
        <v>80000</v>
      </c>
      <c r="H472" s="365">
        <f t="shared" si="69"/>
        <v>60000</v>
      </c>
      <c r="I472" s="417">
        <f>AVERAGE(G472/F472*100)</f>
        <v>80</v>
      </c>
      <c r="J472" s="417">
        <f>AVERAGE(H472/G472*100)</f>
        <v>75</v>
      </c>
    </row>
    <row r="473" spans="1:10" s="182" customFormat="1" ht="13.5">
      <c r="A473" s="175" t="s">
        <v>364</v>
      </c>
      <c r="B473" s="171"/>
      <c r="C473" s="214">
        <v>42</v>
      </c>
      <c r="D473" s="215" t="s">
        <v>256</v>
      </c>
      <c r="E473" s="173">
        <f t="shared" si="69"/>
        <v>100000</v>
      </c>
      <c r="F473" s="373">
        <f t="shared" si="69"/>
        <v>100000</v>
      </c>
      <c r="G473" s="373">
        <v>80000</v>
      </c>
      <c r="H473" s="373">
        <v>60000</v>
      </c>
      <c r="I473" s="415">
        <f aca="true" t="shared" si="70" ref="I473:J475">AVERAGE(G473/F473*100)</f>
        <v>80</v>
      </c>
      <c r="J473" s="415">
        <f t="shared" si="70"/>
        <v>75</v>
      </c>
    </row>
    <row r="474" spans="1:10" s="182" customFormat="1" ht="13.5">
      <c r="A474" s="175" t="s">
        <v>364</v>
      </c>
      <c r="B474" s="171"/>
      <c r="C474" s="214">
        <v>421</v>
      </c>
      <c r="D474" s="215" t="s">
        <v>98</v>
      </c>
      <c r="E474" s="173">
        <f t="shared" si="69"/>
        <v>100000</v>
      </c>
      <c r="F474" s="373">
        <f t="shared" si="69"/>
        <v>100000</v>
      </c>
      <c r="G474" s="373"/>
      <c r="H474" s="373"/>
      <c r="I474" s="415">
        <f t="shared" si="70"/>
        <v>0</v>
      </c>
      <c r="J474" s="415"/>
    </row>
    <row r="475" spans="1:10" s="182" customFormat="1" ht="13.5" hidden="1">
      <c r="A475" s="175" t="s">
        <v>364</v>
      </c>
      <c r="B475" s="175">
        <v>105</v>
      </c>
      <c r="C475" s="216">
        <v>42145</v>
      </c>
      <c r="D475" s="217" t="s">
        <v>257</v>
      </c>
      <c r="E475" s="177">
        <v>100000</v>
      </c>
      <c r="F475" s="376">
        <v>100000</v>
      </c>
      <c r="G475" s="376"/>
      <c r="H475" s="376"/>
      <c r="I475" s="415">
        <f t="shared" si="70"/>
        <v>0</v>
      </c>
      <c r="J475" s="415"/>
    </row>
    <row r="476" spans="3:10" s="178" customFormat="1" ht="14.25" thickBot="1">
      <c r="C476" s="289"/>
      <c r="D476" s="290"/>
      <c r="E476" s="284"/>
      <c r="F476" s="400"/>
      <c r="G476" s="400"/>
      <c r="H476" s="400"/>
      <c r="I476" s="330"/>
      <c r="J476" s="330"/>
    </row>
    <row r="477" spans="1:10" s="269" customFormat="1" ht="17.25" thickBot="1">
      <c r="A477" s="744" t="s">
        <v>264</v>
      </c>
      <c r="B477" s="745"/>
      <c r="C477" s="745"/>
      <c r="D477" s="745"/>
      <c r="E477" s="276">
        <f>SUM(E479)</f>
        <v>0</v>
      </c>
      <c r="F477" s="366">
        <f>SUM(F479)</f>
        <v>50000</v>
      </c>
      <c r="G477" s="366">
        <f>SUM(G479)</f>
        <v>0</v>
      </c>
      <c r="H477" s="366">
        <f>SUM(H479)</f>
        <v>0</v>
      </c>
      <c r="I477" s="329">
        <f>AVERAGE(G477/F477*100)</f>
        <v>0</v>
      </c>
      <c r="J477" s="329">
        <v>0</v>
      </c>
    </row>
    <row r="478" spans="1:10" s="269" customFormat="1" ht="17.25" thickBot="1">
      <c r="A478" s="281"/>
      <c r="B478" s="281"/>
      <c r="C478" s="281"/>
      <c r="D478" s="281"/>
      <c r="E478" s="282"/>
      <c r="F478" s="390"/>
      <c r="G478" s="390"/>
      <c r="H478" s="390"/>
      <c r="I478" s="330"/>
      <c r="J478" s="330"/>
    </row>
    <row r="479" spans="1:10" s="145" customFormat="1" ht="15.75" thickBot="1">
      <c r="A479" s="716" t="s">
        <v>265</v>
      </c>
      <c r="B479" s="717"/>
      <c r="C479" s="717"/>
      <c r="D479" s="717"/>
      <c r="E479" s="160">
        <f>SUM(E483)</f>
        <v>0</v>
      </c>
      <c r="F479" s="368">
        <f>SUM(F483)</f>
        <v>50000</v>
      </c>
      <c r="G479" s="368">
        <f>SUM(G483)</f>
        <v>0</v>
      </c>
      <c r="H479" s="368">
        <f>SUM(H483)</f>
        <v>0</v>
      </c>
      <c r="I479" s="331">
        <f>AVERAGE(G479/F479*100)</f>
        <v>0</v>
      </c>
      <c r="J479" s="331">
        <v>0</v>
      </c>
    </row>
    <row r="480" spans="1:10" s="145" customFormat="1" ht="15">
      <c r="A480" s="147"/>
      <c r="B480" s="147"/>
      <c r="C480" s="147"/>
      <c r="D480" s="147"/>
      <c r="E480" s="273"/>
      <c r="F480" s="394"/>
      <c r="G480" s="394"/>
      <c r="H480" s="394"/>
      <c r="I480" s="330"/>
      <c r="J480" s="330"/>
    </row>
    <row r="481" spans="2:10" ht="13.5">
      <c r="B481" s="157"/>
      <c r="C481" s="265"/>
      <c r="D481" s="259" t="s">
        <v>229</v>
      </c>
      <c r="E481" s="166"/>
      <c r="F481" s="370"/>
      <c r="G481" s="370"/>
      <c r="H481" s="370"/>
      <c r="I481" s="340"/>
      <c r="J481" s="340"/>
    </row>
    <row r="482" spans="2:10" ht="13.5">
      <c r="B482" s="157"/>
      <c r="C482" s="265"/>
      <c r="D482" s="319" t="s">
        <v>201</v>
      </c>
      <c r="E482" s="168"/>
      <c r="F482" s="371"/>
      <c r="G482" s="371"/>
      <c r="H482" s="371"/>
      <c r="I482" s="341"/>
      <c r="J482" s="341"/>
    </row>
    <row r="483" spans="2:10" ht="13.5">
      <c r="B483" s="157"/>
      <c r="C483" s="265"/>
      <c r="D483" s="358" t="s">
        <v>345</v>
      </c>
      <c r="E483" s="254">
        <f aca="true" t="shared" si="71" ref="E483:H485">SUM(E484)</f>
        <v>0</v>
      </c>
      <c r="F483" s="365">
        <f t="shared" si="71"/>
        <v>50000</v>
      </c>
      <c r="G483" s="365">
        <f t="shared" si="71"/>
        <v>0</v>
      </c>
      <c r="H483" s="365">
        <f t="shared" si="71"/>
        <v>0</v>
      </c>
      <c r="I483" s="417">
        <f>AVERAGE(G483/F483*100)</f>
        <v>0</v>
      </c>
      <c r="J483" s="417">
        <v>0</v>
      </c>
    </row>
    <row r="484" spans="1:10" s="182" customFormat="1" ht="13.5">
      <c r="A484" s="202" t="s">
        <v>298</v>
      </c>
      <c r="B484" s="171"/>
      <c r="C484" s="214">
        <v>42</v>
      </c>
      <c r="D484" s="291" t="s">
        <v>256</v>
      </c>
      <c r="E484" s="173">
        <f t="shared" si="71"/>
        <v>0</v>
      </c>
      <c r="F484" s="373">
        <f t="shared" si="71"/>
        <v>50000</v>
      </c>
      <c r="G484" s="373">
        <f t="shared" si="71"/>
        <v>0</v>
      </c>
      <c r="H484" s="373">
        <f t="shared" si="71"/>
        <v>0</v>
      </c>
      <c r="I484" s="415">
        <f>AVERAGE(G484/F484*100)</f>
        <v>0</v>
      </c>
      <c r="J484" s="415">
        <v>0</v>
      </c>
    </row>
    <row r="485" spans="1:10" s="201" customFormat="1" ht="13.5">
      <c r="A485" s="202" t="s">
        <v>298</v>
      </c>
      <c r="B485" s="171"/>
      <c r="C485" s="214">
        <v>426</v>
      </c>
      <c r="D485" s="215" t="s">
        <v>119</v>
      </c>
      <c r="E485" s="173">
        <f t="shared" si="71"/>
        <v>0</v>
      </c>
      <c r="F485" s="373">
        <f t="shared" si="71"/>
        <v>50000</v>
      </c>
      <c r="G485" s="373"/>
      <c r="H485" s="373"/>
      <c r="I485" s="415">
        <f>AVERAGE(G485/F485*100)</f>
        <v>0</v>
      </c>
      <c r="J485" s="415"/>
    </row>
    <row r="486" spans="1:10" s="201" customFormat="1" ht="13.5" hidden="1">
      <c r="A486" s="202" t="s">
        <v>298</v>
      </c>
      <c r="B486" s="175">
        <v>106</v>
      </c>
      <c r="C486" s="216">
        <v>42637</v>
      </c>
      <c r="D486" s="217" t="s">
        <v>266</v>
      </c>
      <c r="E486" s="177">
        <v>0</v>
      </c>
      <c r="F486" s="376">
        <v>50000</v>
      </c>
      <c r="G486" s="376"/>
      <c r="H486" s="376"/>
      <c r="I486" s="415">
        <f>AVERAGE(G486/F486*100)</f>
        <v>0</v>
      </c>
      <c r="J486" s="415"/>
    </row>
    <row r="487" spans="1:10" s="201" customFormat="1" ht="14.25" thickBot="1">
      <c r="A487" s="179"/>
      <c r="B487" s="179"/>
      <c r="C487" s="224"/>
      <c r="D487" s="225"/>
      <c r="E487" s="181"/>
      <c r="F487" s="378"/>
      <c r="G487" s="378"/>
      <c r="H487" s="378"/>
      <c r="I487" s="335"/>
      <c r="J487" s="335"/>
    </row>
    <row r="488" spans="1:10" s="269" customFormat="1" ht="17.25" thickBot="1">
      <c r="A488" s="744" t="s">
        <v>291</v>
      </c>
      <c r="B488" s="745"/>
      <c r="C488" s="745"/>
      <c r="D488" s="745"/>
      <c r="E488" s="276">
        <f>SUM(E490)</f>
        <v>0</v>
      </c>
      <c r="F488" s="366">
        <f>SUM(F490)</f>
        <v>10000</v>
      </c>
      <c r="G488" s="366">
        <f>SUM(G490)</f>
        <v>10000</v>
      </c>
      <c r="H488" s="366">
        <f>SUM(H490)</f>
        <v>10000</v>
      </c>
      <c r="I488" s="329">
        <f>AVERAGE(G488/F488*100)</f>
        <v>100</v>
      </c>
      <c r="J488" s="329">
        <f>AVERAGE(H488/G488*100)</f>
        <v>100</v>
      </c>
    </row>
    <row r="489" spans="1:10" s="269" customFormat="1" ht="17.25" thickBot="1">
      <c r="A489" s="281"/>
      <c r="B489" s="281"/>
      <c r="C489" s="281"/>
      <c r="D489" s="281"/>
      <c r="E489" s="282"/>
      <c r="F489" s="390"/>
      <c r="G489" s="390"/>
      <c r="H489" s="390"/>
      <c r="I489" s="330"/>
      <c r="J489" s="330"/>
    </row>
    <row r="490" spans="1:10" s="145" customFormat="1" ht="15.75" thickBot="1">
      <c r="A490" s="716" t="s">
        <v>292</v>
      </c>
      <c r="B490" s="717"/>
      <c r="C490" s="717"/>
      <c r="D490" s="717"/>
      <c r="E490" s="160">
        <f>SUM(E494)</f>
        <v>0</v>
      </c>
      <c r="F490" s="368">
        <f>SUM(F494)</f>
        <v>10000</v>
      </c>
      <c r="G490" s="368">
        <f>SUM(G494)</f>
        <v>10000</v>
      </c>
      <c r="H490" s="368">
        <f>SUM(H494)</f>
        <v>10000</v>
      </c>
      <c r="I490" s="331">
        <f>AVERAGE(G490/F490*100)</f>
        <v>100</v>
      </c>
      <c r="J490" s="331">
        <f>AVERAGE(H490/G490*100)</f>
        <v>100</v>
      </c>
    </row>
    <row r="491" spans="1:10" s="145" customFormat="1" ht="15">
      <c r="A491" s="147"/>
      <c r="B491" s="147"/>
      <c r="C491" s="147"/>
      <c r="D491" s="147"/>
      <c r="E491" s="273"/>
      <c r="F491" s="394"/>
      <c r="G491" s="394"/>
      <c r="H491" s="394"/>
      <c r="I491" s="330"/>
      <c r="J491" s="330"/>
    </row>
    <row r="492" spans="2:10" ht="13.5">
      <c r="B492" s="157"/>
      <c r="C492" s="265"/>
      <c r="D492" s="259" t="s">
        <v>229</v>
      </c>
      <c r="E492" s="166"/>
      <c r="F492" s="370"/>
      <c r="G492" s="370"/>
      <c r="H492" s="370"/>
      <c r="I492" s="340"/>
      <c r="J492" s="340"/>
    </row>
    <row r="493" spans="2:10" ht="13.5">
      <c r="B493" s="157"/>
      <c r="C493" s="265"/>
      <c r="D493" s="319" t="s">
        <v>203</v>
      </c>
      <c r="E493" s="168"/>
      <c r="F493" s="371"/>
      <c r="G493" s="371"/>
      <c r="H493" s="371"/>
      <c r="I493" s="341"/>
      <c r="J493" s="341"/>
    </row>
    <row r="494" spans="2:10" ht="13.5">
      <c r="B494" s="157"/>
      <c r="C494" s="265"/>
      <c r="D494" s="358" t="s">
        <v>346</v>
      </c>
      <c r="E494" s="254">
        <f aca="true" t="shared" si="72" ref="E494:H496">SUM(E495)</f>
        <v>0</v>
      </c>
      <c r="F494" s="365">
        <f t="shared" si="72"/>
        <v>10000</v>
      </c>
      <c r="G494" s="365">
        <f t="shared" si="72"/>
        <v>10000</v>
      </c>
      <c r="H494" s="365">
        <f t="shared" si="72"/>
        <v>10000</v>
      </c>
      <c r="I494" s="417">
        <f>AVERAGE(G494/F494*100)</f>
        <v>100</v>
      </c>
      <c r="J494" s="417">
        <f>AVERAGE(H494/G494*100)</f>
        <v>100</v>
      </c>
    </row>
    <row r="495" spans="1:10" s="182" customFormat="1" ht="13.5">
      <c r="A495" s="202" t="s">
        <v>298</v>
      </c>
      <c r="B495" s="171"/>
      <c r="C495" s="214">
        <v>32</v>
      </c>
      <c r="D495" s="291" t="s">
        <v>48</v>
      </c>
      <c r="E495" s="173">
        <f t="shared" si="72"/>
        <v>0</v>
      </c>
      <c r="F495" s="373">
        <f t="shared" si="72"/>
        <v>10000</v>
      </c>
      <c r="G495" s="373">
        <v>10000</v>
      </c>
      <c r="H495" s="373">
        <v>10000</v>
      </c>
      <c r="I495" s="415">
        <f aca="true" t="shared" si="73" ref="I495:J497">AVERAGE(G495/F495*100)</f>
        <v>100</v>
      </c>
      <c r="J495" s="415">
        <f t="shared" si="73"/>
        <v>100</v>
      </c>
    </row>
    <row r="496" spans="1:10" s="201" customFormat="1" ht="13.5">
      <c r="A496" s="202" t="s">
        <v>298</v>
      </c>
      <c r="B496" s="171"/>
      <c r="C496" s="214">
        <v>329</v>
      </c>
      <c r="D496" s="215" t="s">
        <v>66</v>
      </c>
      <c r="E496" s="173">
        <f t="shared" si="72"/>
        <v>0</v>
      </c>
      <c r="F496" s="373">
        <f t="shared" si="72"/>
        <v>10000</v>
      </c>
      <c r="G496" s="373"/>
      <c r="H496" s="373"/>
      <c r="I496" s="415">
        <f t="shared" si="73"/>
        <v>0</v>
      </c>
      <c r="J496" s="415"/>
    </row>
    <row r="497" spans="1:10" s="201" customFormat="1" ht="13.5" hidden="1">
      <c r="A497" s="202" t="s">
        <v>298</v>
      </c>
      <c r="B497" s="175">
        <v>107</v>
      </c>
      <c r="C497" s="216">
        <v>3294</v>
      </c>
      <c r="D497" s="217" t="s">
        <v>293</v>
      </c>
      <c r="E497" s="177">
        <v>0</v>
      </c>
      <c r="F497" s="376">
        <v>10000</v>
      </c>
      <c r="G497" s="376"/>
      <c r="H497" s="376"/>
      <c r="I497" s="415">
        <f t="shared" si="73"/>
        <v>0</v>
      </c>
      <c r="J497" s="415"/>
    </row>
    <row r="498" spans="1:10" s="201" customFormat="1" ht="14.25" thickBot="1">
      <c r="A498" s="179"/>
      <c r="B498" s="179"/>
      <c r="C498" s="224"/>
      <c r="D498" s="225"/>
      <c r="E498" s="181"/>
      <c r="F498" s="378"/>
      <c r="G498" s="378"/>
      <c r="H498" s="378"/>
      <c r="I498" s="335"/>
      <c r="J498" s="335"/>
    </row>
    <row r="499" spans="1:10" s="405" customFormat="1" ht="23.25" customHeight="1" thickBot="1">
      <c r="A499" s="742" t="s">
        <v>112</v>
      </c>
      <c r="B499" s="743"/>
      <c r="C499" s="743"/>
      <c r="D499" s="743"/>
      <c r="E499" s="403">
        <f>SUM(E42+E10+E133+E176+E208+E253+E325+E336+E477)</f>
        <v>5608000</v>
      </c>
      <c r="F499" s="404">
        <f>SUM(F42+F10+F133+F176+F208+F253+F325+F336+F477+F488)</f>
        <v>8864000</v>
      </c>
      <c r="G499" s="404">
        <f>SUM(G42+G10+G133+G176+G208+G253+G325+G336+G477+G488)</f>
        <v>5897500</v>
      </c>
      <c r="H499" s="404">
        <f>SUM(H42+H10+H133+H176+H208+H253+H325+H336+H477+H488)</f>
        <v>6257000</v>
      </c>
      <c r="I499" s="347">
        <f>AVERAGE(G499/F499*100)</f>
        <v>66.53316787003611</v>
      </c>
      <c r="J499" s="347">
        <f>AVERAGE(H499/G499*100)</f>
        <v>106.0958033064858</v>
      </c>
    </row>
    <row r="500" spans="2:10" ht="12.75">
      <c r="B500" s="153"/>
      <c r="C500" s="153"/>
      <c r="D500" s="153"/>
      <c r="E500" s="153"/>
      <c r="F500" s="402"/>
      <c r="G500" s="411"/>
      <c r="H500" s="411"/>
      <c r="I500" s="345"/>
      <c r="J500" s="345"/>
    </row>
    <row r="501" ht="12.75">
      <c r="D501" s="209"/>
    </row>
    <row r="502" ht="12.75">
      <c r="D502" s="209"/>
    </row>
    <row r="503" ht="12.75">
      <c r="D503" s="209"/>
    </row>
    <row r="504" ht="12.75">
      <c r="D504" s="209"/>
    </row>
    <row r="505" ht="12.75">
      <c r="D505" s="209"/>
    </row>
    <row r="506" ht="12.75">
      <c r="D506" s="209"/>
    </row>
  </sheetData>
  <sheetProtection/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1"/>
  <sheetViews>
    <sheetView tabSelected="1" view="pageBreakPreview" zoomScaleSheetLayoutView="100" workbookViewId="0" topLeftCell="A1">
      <selection activeCell="A3" sqref="A3:F3"/>
    </sheetView>
  </sheetViews>
  <sheetFormatPr defaultColWidth="9.140625" defaultRowHeight="12.75"/>
  <cols>
    <col min="1" max="1" width="13.8515625" style="447" customWidth="1"/>
    <col min="2" max="2" width="7.421875" style="447" customWidth="1"/>
    <col min="3" max="3" width="8.7109375" style="447" customWidth="1"/>
    <col min="4" max="4" width="67.28125" style="447" customWidth="1"/>
    <col min="5" max="5" width="0.2890625" style="447" hidden="1" customWidth="1"/>
    <col min="6" max="6" width="21.57421875" style="447" customWidth="1"/>
    <col min="7" max="7" width="20.421875" style="447" customWidth="1"/>
    <col min="8" max="8" width="21.57421875" style="447" customWidth="1"/>
    <col min="9" max="9" width="9.140625" style="622" customWidth="1"/>
    <col min="10" max="16384" width="8.8515625" style="447" customWidth="1"/>
  </cols>
  <sheetData>
    <row r="1" spans="1:10" ht="13.5">
      <c r="A1" s="783"/>
      <c r="B1" s="784"/>
      <c r="C1" s="784"/>
      <c r="D1" s="784"/>
      <c r="E1" s="784"/>
      <c r="F1" s="784"/>
      <c r="G1" s="784"/>
      <c r="H1" s="784"/>
      <c r="I1" s="785"/>
      <c r="J1" s="582"/>
    </row>
    <row r="2" spans="1:10" ht="13.5">
      <c r="A2" s="786"/>
      <c r="B2" s="787"/>
      <c r="C2" s="787"/>
      <c r="D2" s="787"/>
      <c r="E2" s="787"/>
      <c r="F2" s="787"/>
      <c r="G2" s="787"/>
      <c r="H2" s="787"/>
      <c r="I2" s="788"/>
      <c r="J2" s="582"/>
    </row>
    <row r="3" spans="1:9" ht="18" customHeight="1">
      <c r="A3" s="794" t="s">
        <v>710</v>
      </c>
      <c r="B3" s="794"/>
      <c r="C3" s="794"/>
      <c r="D3" s="794"/>
      <c r="E3" s="794"/>
      <c r="F3" s="794"/>
      <c r="G3" s="652"/>
      <c r="H3" s="652"/>
      <c r="I3" s="652"/>
    </row>
    <row r="4" spans="1:9" ht="17.25" customHeight="1" thickBot="1">
      <c r="A4" s="653"/>
      <c r="B4" s="653"/>
      <c r="C4" s="653"/>
      <c r="D4" s="653"/>
      <c r="E4" s="653"/>
      <c r="F4" s="653"/>
      <c r="G4" s="653"/>
      <c r="H4" s="653"/>
      <c r="I4" s="653"/>
    </row>
    <row r="5" spans="1:9" s="540" customFormat="1" ht="46.5" customHeight="1" thickBot="1">
      <c r="A5" s="607" t="s">
        <v>178</v>
      </c>
      <c r="B5" s="611" t="s">
        <v>111</v>
      </c>
      <c r="C5" s="609" t="s">
        <v>11</v>
      </c>
      <c r="D5" s="608" t="s">
        <v>12</v>
      </c>
      <c r="E5" s="610" t="s">
        <v>181</v>
      </c>
      <c r="F5" s="654" t="s">
        <v>714</v>
      </c>
      <c r="G5" s="676" t="s">
        <v>766</v>
      </c>
      <c r="H5" s="654" t="s">
        <v>764</v>
      </c>
      <c r="I5" s="642" t="s">
        <v>765</v>
      </c>
    </row>
    <row r="6" spans="1:9" ht="15" thickBot="1" thickTop="1">
      <c r="A6" s="675">
        <v>1</v>
      </c>
      <c r="B6" s="606">
        <v>2</v>
      </c>
      <c r="C6" s="604">
        <v>3</v>
      </c>
      <c r="D6" s="605">
        <v>4</v>
      </c>
      <c r="E6" s="606">
        <v>3</v>
      </c>
      <c r="F6" s="606">
        <v>5</v>
      </c>
      <c r="G6" s="606">
        <v>6</v>
      </c>
      <c r="H6" s="606">
        <v>7</v>
      </c>
      <c r="I6" s="674">
        <v>8</v>
      </c>
    </row>
    <row r="7" spans="1:9" s="625" customFormat="1" ht="21" thickBot="1">
      <c r="A7" s="798" t="s">
        <v>617</v>
      </c>
      <c r="B7" s="799"/>
      <c r="C7" s="799"/>
      <c r="D7" s="800"/>
      <c r="E7" s="623" t="e">
        <f>SUM(E8+#REF!+#REF!+#REF!+#REF!+#REF!+#REF!+#REF!+#REF!+#REF!)</f>
        <v>#REF!</v>
      </c>
      <c r="F7" s="623">
        <f>SUM(F8)</f>
        <v>16139000</v>
      </c>
      <c r="G7" s="623">
        <f>SUM(G8)</f>
        <v>633941.52</v>
      </c>
      <c r="H7" s="623">
        <f>SUM(H8)</f>
        <v>16772941.52</v>
      </c>
      <c r="I7" s="624"/>
    </row>
    <row r="8" spans="1:9" s="628" customFormat="1" ht="43.5" customHeight="1" thickBot="1">
      <c r="A8" s="795" t="s">
        <v>618</v>
      </c>
      <c r="B8" s="796"/>
      <c r="C8" s="796"/>
      <c r="D8" s="797"/>
      <c r="E8" s="626">
        <v>1114522.06</v>
      </c>
      <c r="F8" s="626">
        <f>SUM(F571)</f>
        <v>16139000</v>
      </c>
      <c r="G8" s="626">
        <f>SUM(G571)</f>
        <v>633941.52</v>
      </c>
      <c r="H8" s="626">
        <f>SUM(H571)</f>
        <v>16772941.52</v>
      </c>
      <c r="I8" s="627"/>
    </row>
    <row r="9" spans="1:9" s="616" customFormat="1" ht="18" thickBot="1">
      <c r="A9" s="789" t="s">
        <v>406</v>
      </c>
      <c r="B9" s="790"/>
      <c r="C9" s="790"/>
      <c r="D9" s="791"/>
      <c r="E9" s="615">
        <f>SUM(E12+E28+E59+E69+E75+E87)</f>
        <v>1114522.06</v>
      </c>
      <c r="F9" s="615">
        <f>SUM(F12+F28+F59+F69+F75+F81+F87)</f>
        <v>1247000</v>
      </c>
      <c r="G9" s="615">
        <f>SUM(G12+G28+G59+G69+G75+G81+G87)</f>
        <v>190000</v>
      </c>
      <c r="H9" s="615">
        <f>SUM(H12+H28+H59+H69+H75+H81+H87)</f>
        <v>1437000</v>
      </c>
      <c r="I9" s="620"/>
    </row>
    <row r="10" spans="1:9" ht="13.5">
      <c r="A10" s="597"/>
      <c r="B10" s="579"/>
      <c r="C10" s="579"/>
      <c r="D10" s="603" t="s">
        <v>184</v>
      </c>
      <c r="E10" s="580"/>
      <c r="F10" s="581"/>
      <c r="G10" s="581"/>
      <c r="H10" s="581"/>
      <c r="I10" s="766">
        <f>AVERAGE(H12/F12*100)</f>
        <v>100</v>
      </c>
    </row>
    <row r="11" spans="1:9" ht="13.5">
      <c r="A11" s="590"/>
      <c r="B11" s="578"/>
      <c r="C11" s="578"/>
      <c r="D11" s="583" t="s">
        <v>188</v>
      </c>
      <c r="E11" s="567"/>
      <c r="F11" s="557"/>
      <c r="G11" s="557"/>
      <c r="H11" s="557"/>
      <c r="I11" s="767"/>
    </row>
    <row r="12" spans="1:9" s="634" customFormat="1" ht="15">
      <c r="A12" s="629"/>
      <c r="B12" s="630"/>
      <c r="C12" s="630"/>
      <c r="D12" s="631" t="s">
        <v>407</v>
      </c>
      <c r="E12" s="632">
        <f>SUM(E13+E20)</f>
        <v>524300</v>
      </c>
      <c r="F12" s="633">
        <f>SUM(F13+F20)</f>
        <v>679000</v>
      </c>
      <c r="G12" s="633">
        <f>SUM(G13+G20)</f>
        <v>0</v>
      </c>
      <c r="H12" s="633">
        <f>SUM(H13+H20)</f>
        <v>679000</v>
      </c>
      <c r="I12" s="767"/>
    </row>
    <row r="13" spans="1:9" s="460" customFormat="1" ht="13.5">
      <c r="A13" s="542" t="s">
        <v>408</v>
      </c>
      <c r="B13" s="566"/>
      <c r="C13" s="577">
        <v>31</v>
      </c>
      <c r="D13" s="553" t="s">
        <v>42</v>
      </c>
      <c r="E13" s="568">
        <f>SUM(E14+E16+E18)</f>
        <v>482800</v>
      </c>
      <c r="F13" s="568">
        <f>SUM(F14+F16+F18)</f>
        <v>623000</v>
      </c>
      <c r="G13" s="568">
        <f>SUM(G14+G16+G18)</f>
        <v>0</v>
      </c>
      <c r="H13" s="568">
        <f>SUM(H14+H16+H18)</f>
        <v>623000</v>
      </c>
      <c r="I13" s="591">
        <f>AVERAGE(H13/F13*100)</f>
        <v>100</v>
      </c>
    </row>
    <row r="14" spans="1:9" ht="13.5">
      <c r="A14" s="556" t="s">
        <v>408</v>
      </c>
      <c r="B14" s="550"/>
      <c r="C14" s="551">
        <v>311</v>
      </c>
      <c r="D14" s="552" t="s">
        <v>189</v>
      </c>
      <c r="E14" s="558">
        <v>400000</v>
      </c>
      <c r="F14" s="558">
        <f>F15</f>
        <v>500000</v>
      </c>
      <c r="G14" s="558">
        <f>G15</f>
        <v>0</v>
      </c>
      <c r="H14" s="558">
        <f>H15</f>
        <v>500000</v>
      </c>
      <c r="I14" s="591">
        <f aca="true" t="shared" si="0" ref="I14:I25">AVERAGE(H14/F14*100)</f>
        <v>100</v>
      </c>
    </row>
    <row r="15" spans="1:9" ht="13.5">
      <c r="A15" s="556" t="s">
        <v>408</v>
      </c>
      <c r="B15" s="550" t="s">
        <v>409</v>
      </c>
      <c r="C15" s="551">
        <v>3111</v>
      </c>
      <c r="D15" s="552" t="s">
        <v>190</v>
      </c>
      <c r="E15" s="546">
        <v>400000</v>
      </c>
      <c r="F15" s="546">
        <v>500000</v>
      </c>
      <c r="G15" s="546">
        <v>0</v>
      </c>
      <c r="H15" s="546">
        <f>F15+G15</f>
        <v>500000</v>
      </c>
      <c r="I15" s="591">
        <f t="shared" si="0"/>
        <v>100</v>
      </c>
    </row>
    <row r="16" spans="1:9" ht="13.5">
      <c r="A16" s="556" t="s">
        <v>408</v>
      </c>
      <c r="B16" s="550"/>
      <c r="C16" s="551">
        <v>312</v>
      </c>
      <c r="D16" s="552" t="s">
        <v>44</v>
      </c>
      <c r="E16" s="546">
        <v>14000</v>
      </c>
      <c r="F16" s="546">
        <f>F17</f>
        <v>38000</v>
      </c>
      <c r="G16" s="546">
        <v>0</v>
      </c>
      <c r="H16" s="546">
        <f>H17</f>
        <v>38000</v>
      </c>
      <c r="I16" s="591">
        <f t="shared" si="0"/>
        <v>100</v>
      </c>
    </row>
    <row r="17" spans="1:9" ht="13.5">
      <c r="A17" s="556" t="s">
        <v>408</v>
      </c>
      <c r="B17" s="550" t="s">
        <v>410</v>
      </c>
      <c r="C17" s="551">
        <v>3121</v>
      </c>
      <c r="D17" s="552" t="s">
        <v>44</v>
      </c>
      <c r="E17" s="546">
        <v>14000</v>
      </c>
      <c r="F17" s="546">
        <v>38000</v>
      </c>
      <c r="G17" s="546">
        <v>0</v>
      </c>
      <c r="H17" s="546">
        <f>F17+G17</f>
        <v>38000</v>
      </c>
      <c r="I17" s="591">
        <f t="shared" si="0"/>
        <v>100</v>
      </c>
    </row>
    <row r="18" spans="1:9" ht="13.5">
      <c r="A18" s="556" t="s">
        <v>408</v>
      </c>
      <c r="B18" s="550"/>
      <c r="C18" s="551">
        <v>313</v>
      </c>
      <c r="D18" s="552" t="s">
        <v>45</v>
      </c>
      <c r="E18" s="546">
        <v>68800</v>
      </c>
      <c r="F18" s="546">
        <f>F19</f>
        <v>85000</v>
      </c>
      <c r="G18" s="546">
        <f>G19</f>
        <v>0</v>
      </c>
      <c r="H18" s="546">
        <f>H19</f>
        <v>85000</v>
      </c>
      <c r="I18" s="591">
        <f t="shared" si="0"/>
        <v>100</v>
      </c>
    </row>
    <row r="19" spans="1:9" ht="13.5">
      <c r="A19" s="556" t="s">
        <v>408</v>
      </c>
      <c r="B19" s="550" t="s">
        <v>411</v>
      </c>
      <c r="C19" s="551">
        <v>3132</v>
      </c>
      <c r="D19" s="552" t="s">
        <v>191</v>
      </c>
      <c r="E19" s="546">
        <v>62000</v>
      </c>
      <c r="F19" s="546">
        <v>85000</v>
      </c>
      <c r="G19" s="546">
        <v>0</v>
      </c>
      <c r="H19" s="546">
        <f>F19+G19</f>
        <v>85000</v>
      </c>
      <c r="I19" s="591">
        <f t="shared" si="0"/>
        <v>100</v>
      </c>
    </row>
    <row r="20" spans="1:9" s="460" customFormat="1" ht="13.5">
      <c r="A20" s="593" t="s">
        <v>408</v>
      </c>
      <c r="B20" s="548"/>
      <c r="C20" s="536">
        <v>32</v>
      </c>
      <c r="D20" s="549" t="s">
        <v>48</v>
      </c>
      <c r="E20" s="545">
        <v>41500</v>
      </c>
      <c r="F20" s="545">
        <f>F21</f>
        <v>56000</v>
      </c>
      <c r="G20" s="545">
        <f>G21</f>
        <v>0</v>
      </c>
      <c r="H20" s="545">
        <f>H21</f>
        <v>56000</v>
      </c>
      <c r="I20" s="591">
        <f t="shared" si="0"/>
        <v>100</v>
      </c>
    </row>
    <row r="21" spans="1:9" ht="13.5">
      <c r="A21" s="556" t="s">
        <v>408</v>
      </c>
      <c r="B21" s="550"/>
      <c r="C21" s="551">
        <v>321</v>
      </c>
      <c r="D21" s="552" t="s">
        <v>49</v>
      </c>
      <c r="E21" s="546">
        <f>SUM(E22:E25)</f>
        <v>41500</v>
      </c>
      <c r="F21" s="546">
        <f>SUM(F22:F25)</f>
        <v>56000</v>
      </c>
      <c r="G21" s="546">
        <f>SUM(G22:G25)</f>
        <v>0</v>
      </c>
      <c r="H21" s="546">
        <f>SUM(H22:H25)</f>
        <v>56000</v>
      </c>
      <c r="I21" s="591">
        <f t="shared" si="0"/>
        <v>100</v>
      </c>
    </row>
    <row r="22" spans="1:9" ht="13.5">
      <c r="A22" s="556" t="s">
        <v>408</v>
      </c>
      <c r="B22" s="550" t="s">
        <v>563</v>
      </c>
      <c r="C22" s="551">
        <v>3211</v>
      </c>
      <c r="D22" s="552" t="s">
        <v>50</v>
      </c>
      <c r="E22" s="546">
        <v>7500</v>
      </c>
      <c r="F22" s="546">
        <v>10000</v>
      </c>
      <c r="G22" s="546">
        <v>0</v>
      </c>
      <c r="H22" s="546">
        <f>F22+G22</f>
        <v>10000</v>
      </c>
      <c r="I22" s="591">
        <f t="shared" si="0"/>
        <v>100</v>
      </c>
    </row>
    <row r="23" spans="1:9" ht="13.5">
      <c r="A23" s="556" t="s">
        <v>408</v>
      </c>
      <c r="B23" s="550" t="s">
        <v>412</v>
      </c>
      <c r="C23" s="551">
        <v>3212</v>
      </c>
      <c r="D23" s="552" t="s">
        <v>51</v>
      </c>
      <c r="E23" s="546">
        <v>18000</v>
      </c>
      <c r="F23" s="546">
        <v>30000</v>
      </c>
      <c r="G23" s="546">
        <v>0</v>
      </c>
      <c r="H23" s="546">
        <f>F23+G23</f>
        <v>30000</v>
      </c>
      <c r="I23" s="591">
        <f t="shared" si="0"/>
        <v>100</v>
      </c>
    </row>
    <row r="24" spans="1:9" ht="13.5">
      <c r="A24" s="556" t="s">
        <v>408</v>
      </c>
      <c r="B24" s="550" t="s">
        <v>413</v>
      </c>
      <c r="C24" s="551">
        <v>3213</v>
      </c>
      <c r="D24" s="552" t="s">
        <v>52</v>
      </c>
      <c r="E24" s="546">
        <v>10000</v>
      </c>
      <c r="F24" s="546">
        <v>10000</v>
      </c>
      <c r="G24" s="546">
        <v>0</v>
      </c>
      <c r="H24" s="546">
        <f>F24+G24</f>
        <v>10000</v>
      </c>
      <c r="I24" s="591">
        <f t="shared" si="0"/>
        <v>100</v>
      </c>
    </row>
    <row r="25" spans="1:9" ht="14.25" thickBot="1">
      <c r="A25" s="594" t="s">
        <v>408</v>
      </c>
      <c r="B25" s="572" t="s">
        <v>414</v>
      </c>
      <c r="C25" s="573">
        <v>3214</v>
      </c>
      <c r="D25" s="574" t="s">
        <v>193</v>
      </c>
      <c r="E25" s="575">
        <v>6000</v>
      </c>
      <c r="F25" s="575">
        <v>6000</v>
      </c>
      <c r="G25" s="575">
        <v>0</v>
      </c>
      <c r="H25" s="575">
        <f>F25+G25</f>
        <v>6000</v>
      </c>
      <c r="I25" s="595">
        <f t="shared" si="0"/>
        <v>100</v>
      </c>
    </row>
    <row r="26" spans="1:9" ht="14.25" thickTop="1">
      <c r="A26" s="590"/>
      <c r="B26" s="578"/>
      <c r="C26" s="578"/>
      <c r="D26" s="583" t="s">
        <v>184</v>
      </c>
      <c r="E26" s="571"/>
      <c r="F26" s="557"/>
      <c r="G26" s="557"/>
      <c r="H26" s="557"/>
      <c r="I26" s="768">
        <f>AVERAGE(H28/F28*100)</f>
        <v>125.26315789473684</v>
      </c>
    </row>
    <row r="27" spans="1:9" ht="13.5">
      <c r="A27" s="590"/>
      <c r="B27" s="578"/>
      <c r="C27" s="578"/>
      <c r="D27" s="584" t="s">
        <v>701</v>
      </c>
      <c r="E27" s="567"/>
      <c r="F27" s="557"/>
      <c r="G27" s="557"/>
      <c r="H27" s="557"/>
      <c r="I27" s="767"/>
    </row>
    <row r="28" spans="1:9" s="634" customFormat="1" ht="15">
      <c r="A28" s="629"/>
      <c r="B28" s="630"/>
      <c r="C28" s="630"/>
      <c r="D28" s="631" t="s">
        <v>577</v>
      </c>
      <c r="E28" s="632">
        <f>SUM(E29+E52)</f>
        <v>424222.06</v>
      </c>
      <c r="F28" s="633">
        <f>SUM(F29+F52)</f>
        <v>475000</v>
      </c>
      <c r="G28" s="633">
        <f>SUM(G29+G52)</f>
        <v>120000</v>
      </c>
      <c r="H28" s="633">
        <f>SUM(H29+H52)</f>
        <v>595000</v>
      </c>
      <c r="I28" s="767"/>
    </row>
    <row r="29" spans="1:9" s="460" customFormat="1" ht="13.5">
      <c r="A29" s="542" t="s">
        <v>416</v>
      </c>
      <c r="B29" s="566"/>
      <c r="C29" s="577">
        <v>32</v>
      </c>
      <c r="D29" s="553" t="s">
        <v>48</v>
      </c>
      <c r="E29" s="570">
        <f>SUM(E30+E36+E45+E47)</f>
        <v>407022.06</v>
      </c>
      <c r="F29" s="570">
        <f>SUM(F30+F36+F45+F47)</f>
        <v>450000</v>
      </c>
      <c r="G29" s="570">
        <f>SUM(G30+G36+G45+G47)</f>
        <v>120000</v>
      </c>
      <c r="H29" s="570">
        <f>SUM(H30+H36+H45+H47)</f>
        <v>570000</v>
      </c>
      <c r="I29" s="591">
        <f>AVERAGE(H29/F29*100)</f>
        <v>126.66666666666666</v>
      </c>
    </row>
    <row r="30" spans="1:9" ht="13.5">
      <c r="A30" s="556" t="s">
        <v>416</v>
      </c>
      <c r="B30" s="550"/>
      <c r="C30" s="551">
        <v>322</v>
      </c>
      <c r="D30" s="552" t="s">
        <v>53</v>
      </c>
      <c r="E30" s="546">
        <f>SUM(E31:E35)</f>
        <v>83022.06</v>
      </c>
      <c r="F30" s="546">
        <f>SUM(F31:F35)</f>
        <v>99000</v>
      </c>
      <c r="G30" s="546">
        <f>SUM(G31:G35)</f>
        <v>0</v>
      </c>
      <c r="H30" s="546">
        <f>SUM(H31:H35)</f>
        <v>99000</v>
      </c>
      <c r="I30" s="591">
        <f aca="true" t="shared" si="1" ref="I30:I56">AVERAGE(H30/F30*100)</f>
        <v>100</v>
      </c>
    </row>
    <row r="31" spans="1:9" ht="13.5">
      <c r="A31" s="556" t="s">
        <v>416</v>
      </c>
      <c r="B31" s="550" t="s">
        <v>415</v>
      </c>
      <c r="C31" s="551">
        <v>3221</v>
      </c>
      <c r="D31" s="552" t="s">
        <v>54</v>
      </c>
      <c r="E31" s="546">
        <v>16000</v>
      </c>
      <c r="F31" s="546">
        <v>25000</v>
      </c>
      <c r="G31" s="546">
        <v>0</v>
      </c>
      <c r="H31" s="546">
        <f>F31+G31</f>
        <v>25000</v>
      </c>
      <c r="I31" s="591">
        <f t="shared" si="1"/>
        <v>100</v>
      </c>
    </row>
    <row r="32" spans="1:9" ht="13.5">
      <c r="A32" s="556" t="s">
        <v>416</v>
      </c>
      <c r="B32" s="550" t="s">
        <v>417</v>
      </c>
      <c r="C32" s="551">
        <v>3223</v>
      </c>
      <c r="D32" s="552" t="s">
        <v>55</v>
      </c>
      <c r="E32" s="546">
        <v>50000</v>
      </c>
      <c r="F32" s="546">
        <v>55000</v>
      </c>
      <c r="G32" s="546">
        <v>0</v>
      </c>
      <c r="H32" s="546">
        <f>F32+G32</f>
        <v>55000</v>
      </c>
      <c r="I32" s="591">
        <f t="shared" si="1"/>
        <v>100</v>
      </c>
    </row>
    <row r="33" spans="1:9" ht="13.5">
      <c r="A33" s="556" t="s">
        <v>416</v>
      </c>
      <c r="B33" s="550" t="s">
        <v>418</v>
      </c>
      <c r="C33" s="551">
        <v>3224</v>
      </c>
      <c r="D33" s="552" t="s">
        <v>195</v>
      </c>
      <c r="E33" s="546">
        <v>0</v>
      </c>
      <c r="F33" s="546">
        <v>2000</v>
      </c>
      <c r="G33" s="546">
        <v>0</v>
      </c>
      <c r="H33" s="546">
        <f>F33+G33</f>
        <v>2000</v>
      </c>
      <c r="I33" s="591">
        <f t="shared" si="1"/>
        <v>100</v>
      </c>
    </row>
    <row r="34" spans="1:9" ht="13.5">
      <c r="A34" s="556" t="s">
        <v>416</v>
      </c>
      <c r="B34" s="550" t="s">
        <v>419</v>
      </c>
      <c r="C34" s="551">
        <v>3225</v>
      </c>
      <c r="D34" s="552" t="s">
        <v>196</v>
      </c>
      <c r="E34" s="546">
        <v>15022.06</v>
      </c>
      <c r="F34" s="546">
        <v>15000</v>
      </c>
      <c r="G34" s="546">
        <v>0</v>
      </c>
      <c r="H34" s="546">
        <f>F34+G34</f>
        <v>15000</v>
      </c>
      <c r="I34" s="591">
        <f t="shared" si="1"/>
        <v>100</v>
      </c>
    </row>
    <row r="35" spans="1:9" ht="13.5">
      <c r="A35" s="556" t="s">
        <v>416</v>
      </c>
      <c r="B35" s="550" t="s">
        <v>420</v>
      </c>
      <c r="C35" s="551">
        <v>3227</v>
      </c>
      <c r="D35" s="552" t="s">
        <v>422</v>
      </c>
      <c r="E35" s="546">
        <v>2000</v>
      </c>
      <c r="F35" s="546">
        <v>2000</v>
      </c>
      <c r="G35" s="546">
        <v>0</v>
      </c>
      <c r="H35" s="546">
        <f>F35+G35</f>
        <v>2000</v>
      </c>
      <c r="I35" s="591">
        <f t="shared" si="1"/>
        <v>100</v>
      </c>
    </row>
    <row r="36" spans="1:9" ht="13.5">
      <c r="A36" s="556" t="s">
        <v>416</v>
      </c>
      <c r="B36" s="550"/>
      <c r="C36" s="551">
        <v>323</v>
      </c>
      <c r="D36" s="552" t="s">
        <v>57</v>
      </c>
      <c r="E36" s="546">
        <f>SUM(E37:E44)</f>
        <v>269000</v>
      </c>
      <c r="F36" s="546">
        <f>SUM(F37:F44)</f>
        <v>254000</v>
      </c>
      <c r="G36" s="546">
        <f>SUM(G37:G44)</f>
        <v>120000</v>
      </c>
      <c r="H36" s="546">
        <f>SUM(H37:H44)</f>
        <v>374000</v>
      </c>
      <c r="I36" s="591">
        <f t="shared" si="1"/>
        <v>147.24409448818898</v>
      </c>
    </row>
    <row r="37" spans="1:9" ht="13.5">
      <c r="A37" s="556" t="s">
        <v>416</v>
      </c>
      <c r="B37" s="550" t="s">
        <v>421</v>
      </c>
      <c r="C37" s="551">
        <v>3231</v>
      </c>
      <c r="D37" s="552" t="s">
        <v>58</v>
      </c>
      <c r="E37" s="546">
        <v>30000</v>
      </c>
      <c r="F37" s="546">
        <v>35000</v>
      </c>
      <c r="G37" s="546">
        <v>0</v>
      </c>
      <c r="H37" s="546">
        <f aca="true" t="shared" si="2" ref="H37:H44">F37+G37</f>
        <v>35000</v>
      </c>
      <c r="I37" s="591">
        <f t="shared" si="1"/>
        <v>100</v>
      </c>
    </row>
    <row r="38" spans="1:9" ht="13.5">
      <c r="A38" s="556" t="s">
        <v>416</v>
      </c>
      <c r="B38" s="550" t="s">
        <v>423</v>
      </c>
      <c r="C38" s="551">
        <v>3232</v>
      </c>
      <c r="D38" s="552" t="s">
        <v>425</v>
      </c>
      <c r="E38" s="546">
        <v>5000</v>
      </c>
      <c r="F38" s="546">
        <v>7000</v>
      </c>
      <c r="G38" s="546">
        <v>0</v>
      </c>
      <c r="H38" s="546">
        <f t="shared" si="2"/>
        <v>7000</v>
      </c>
      <c r="I38" s="591">
        <f t="shared" si="1"/>
        <v>100</v>
      </c>
    </row>
    <row r="39" spans="1:9" ht="13.5">
      <c r="A39" s="556" t="s">
        <v>416</v>
      </c>
      <c r="B39" s="550" t="s">
        <v>541</v>
      </c>
      <c r="C39" s="551">
        <v>3233</v>
      </c>
      <c r="D39" s="552" t="s">
        <v>60</v>
      </c>
      <c r="E39" s="546">
        <v>25000</v>
      </c>
      <c r="F39" s="546">
        <v>25000</v>
      </c>
      <c r="G39" s="546">
        <v>0</v>
      </c>
      <c r="H39" s="546">
        <f t="shared" si="2"/>
        <v>25000</v>
      </c>
      <c r="I39" s="591">
        <f t="shared" si="1"/>
        <v>100</v>
      </c>
    </row>
    <row r="40" spans="1:9" ht="13.5">
      <c r="A40" s="556" t="s">
        <v>416</v>
      </c>
      <c r="B40" s="550" t="s">
        <v>424</v>
      </c>
      <c r="C40" s="551">
        <v>3234</v>
      </c>
      <c r="D40" s="552" t="s">
        <v>61</v>
      </c>
      <c r="E40" s="546">
        <v>15000</v>
      </c>
      <c r="F40" s="546">
        <v>20000</v>
      </c>
      <c r="G40" s="546">
        <v>0</v>
      </c>
      <c r="H40" s="546">
        <f t="shared" si="2"/>
        <v>20000</v>
      </c>
      <c r="I40" s="591">
        <f t="shared" si="1"/>
        <v>100</v>
      </c>
    </row>
    <row r="41" spans="1:9" ht="13.5">
      <c r="A41" s="556" t="s">
        <v>416</v>
      </c>
      <c r="B41" s="550" t="s">
        <v>426</v>
      </c>
      <c r="C41" s="551">
        <v>3236</v>
      </c>
      <c r="D41" s="552" t="s">
        <v>429</v>
      </c>
      <c r="E41" s="546">
        <v>2000</v>
      </c>
      <c r="F41" s="546">
        <v>2000</v>
      </c>
      <c r="G41" s="546">
        <v>0</v>
      </c>
      <c r="H41" s="546">
        <f t="shared" si="2"/>
        <v>2000</v>
      </c>
      <c r="I41" s="591">
        <f t="shared" si="1"/>
        <v>100</v>
      </c>
    </row>
    <row r="42" spans="1:9" s="672" customFormat="1" ht="13.5">
      <c r="A42" s="556" t="s">
        <v>416</v>
      </c>
      <c r="B42" s="550" t="s">
        <v>427</v>
      </c>
      <c r="C42" s="551">
        <v>3237</v>
      </c>
      <c r="D42" s="552" t="s">
        <v>63</v>
      </c>
      <c r="E42" s="546">
        <v>140000</v>
      </c>
      <c r="F42" s="546">
        <v>100000</v>
      </c>
      <c r="G42" s="546">
        <v>100000</v>
      </c>
      <c r="H42" s="546">
        <f t="shared" si="2"/>
        <v>200000</v>
      </c>
      <c r="I42" s="591">
        <f t="shared" si="1"/>
        <v>200</v>
      </c>
    </row>
    <row r="43" spans="1:9" ht="13.5">
      <c r="A43" s="556" t="s">
        <v>416</v>
      </c>
      <c r="B43" s="550" t="s">
        <v>428</v>
      </c>
      <c r="C43" s="551">
        <v>3238</v>
      </c>
      <c r="D43" s="552" t="s">
        <v>64</v>
      </c>
      <c r="E43" s="546">
        <v>12000</v>
      </c>
      <c r="F43" s="546">
        <v>15000</v>
      </c>
      <c r="G43" s="546">
        <v>0</v>
      </c>
      <c r="H43" s="546">
        <f t="shared" si="2"/>
        <v>15000</v>
      </c>
      <c r="I43" s="591">
        <f t="shared" si="1"/>
        <v>100</v>
      </c>
    </row>
    <row r="44" spans="1:9" s="672" customFormat="1" ht="13.5">
      <c r="A44" s="556" t="s">
        <v>416</v>
      </c>
      <c r="B44" s="550" t="s">
        <v>430</v>
      </c>
      <c r="C44" s="551">
        <v>3239</v>
      </c>
      <c r="D44" s="552" t="s">
        <v>65</v>
      </c>
      <c r="E44" s="546">
        <v>40000</v>
      </c>
      <c r="F44" s="546">
        <v>50000</v>
      </c>
      <c r="G44" s="546">
        <v>20000</v>
      </c>
      <c r="H44" s="546">
        <f t="shared" si="2"/>
        <v>70000</v>
      </c>
      <c r="I44" s="591">
        <f t="shared" si="1"/>
        <v>140</v>
      </c>
    </row>
    <row r="45" spans="1:9" ht="13.5">
      <c r="A45" s="556" t="s">
        <v>416</v>
      </c>
      <c r="B45" s="550"/>
      <c r="C45" s="551">
        <v>324</v>
      </c>
      <c r="D45" s="552" t="s">
        <v>144</v>
      </c>
      <c r="E45" s="546">
        <v>5000</v>
      </c>
      <c r="F45" s="546">
        <f>SUM(F46)</f>
        <v>25000</v>
      </c>
      <c r="G45" s="546">
        <f>SUM(G46)</f>
        <v>0</v>
      </c>
      <c r="H45" s="546">
        <f>SUM(H46)</f>
        <v>25000</v>
      </c>
      <c r="I45" s="591">
        <f t="shared" si="1"/>
        <v>100</v>
      </c>
    </row>
    <row r="46" spans="1:9" ht="13.5">
      <c r="A46" s="556" t="s">
        <v>416</v>
      </c>
      <c r="B46" s="550" t="s">
        <v>431</v>
      </c>
      <c r="C46" s="551">
        <v>3241</v>
      </c>
      <c r="D46" s="552" t="s">
        <v>144</v>
      </c>
      <c r="E46" s="546">
        <v>5000</v>
      </c>
      <c r="F46" s="546">
        <v>25000</v>
      </c>
      <c r="G46" s="546">
        <v>0</v>
      </c>
      <c r="H46" s="546">
        <f>F46+G46</f>
        <v>25000</v>
      </c>
      <c r="I46" s="591">
        <f t="shared" si="1"/>
        <v>100</v>
      </c>
    </row>
    <row r="47" spans="1:9" ht="13.5">
      <c r="A47" s="556" t="s">
        <v>416</v>
      </c>
      <c r="B47" s="550"/>
      <c r="C47" s="551">
        <v>329</v>
      </c>
      <c r="D47" s="552" t="s">
        <v>66</v>
      </c>
      <c r="E47" s="546">
        <f>SUM(E48:E51)</f>
        <v>50000</v>
      </c>
      <c r="F47" s="546">
        <f>SUM(F48:F51)</f>
        <v>72000</v>
      </c>
      <c r="G47" s="546">
        <f>SUM(G48:G51)</f>
        <v>0</v>
      </c>
      <c r="H47" s="546">
        <f>SUM(H48:H51)</f>
        <v>72000</v>
      </c>
      <c r="I47" s="591">
        <f t="shared" si="1"/>
        <v>100</v>
      </c>
    </row>
    <row r="48" spans="1:9" ht="13.5">
      <c r="A48" s="556" t="s">
        <v>416</v>
      </c>
      <c r="B48" s="550" t="s">
        <v>432</v>
      </c>
      <c r="C48" s="551">
        <v>3292</v>
      </c>
      <c r="D48" s="552" t="s">
        <v>68</v>
      </c>
      <c r="E48" s="546">
        <v>20000</v>
      </c>
      <c r="F48" s="546">
        <v>10000</v>
      </c>
      <c r="G48" s="546">
        <v>0</v>
      </c>
      <c r="H48" s="546">
        <f>F48+G48</f>
        <v>10000</v>
      </c>
      <c r="I48" s="591">
        <f t="shared" si="1"/>
        <v>100</v>
      </c>
    </row>
    <row r="49" spans="1:9" ht="13.5">
      <c r="A49" s="556" t="s">
        <v>416</v>
      </c>
      <c r="B49" s="550" t="s">
        <v>433</v>
      </c>
      <c r="C49" s="551">
        <v>3293</v>
      </c>
      <c r="D49" s="552" t="s">
        <v>69</v>
      </c>
      <c r="E49" s="546">
        <v>10000</v>
      </c>
      <c r="F49" s="546">
        <v>12000</v>
      </c>
      <c r="G49" s="546">
        <v>0</v>
      </c>
      <c r="H49" s="546">
        <f>F49+G49</f>
        <v>12000</v>
      </c>
      <c r="I49" s="591">
        <f t="shared" si="1"/>
        <v>100</v>
      </c>
    </row>
    <row r="50" spans="1:9" ht="13.5">
      <c r="A50" s="556" t="s">
        <v>416</v>
      </c>
      <c r="B50" s="550" t="s">
        <v>434</v>
      </c>
      <c r="C50" s="551">
        <v>3295</v>
      </c>
      <c r="D50" s="552" t="s">
        <v>199</v>
      </c>
      <c r="E50" s="546">
        <v>10000</v>
      </c>
      <c r="F50" s="546">
        <f>15000+25000</f>
        <v>40000</v>
      </c>
      <c r="G50" s="546">
        <v>0</v>
      </c>
      <c r="H50" s="546">
        <f>F50+G50</f>
        <v>40000</v>
      </c>
      <c r="I50" s="591">
        <f t="shared" si="1"/>
        <v>100</v>
      </c>
    </row>
    <row r="51" spans="1:9" ht="13.5">
      <c r="A51" s="556" t="s">
        <v>416</v>
      </c>
      <c r="B51" s="550" t="s">
        <v>435</v>
      </c>
      <c r="C51" s="551">
        <v>3299</v>
      </c>
      <c r="D51" s="552" t="s">
        <v>66</v>
      </c>
      <c r="E51" s="546">
        <v>10000</v>
      </c>
      <c r="F51" s="546">
        <v>10000</v>
      </c>
      <c r="G51" s="546">
        <v>0</v>
      </c>
      <c r="H51" s="546">
        <f>F51+G51</f>
        <v>10000</v>
      </c>
      <c r="I51" s="591">
        <f t="shared" si="1"/>
        <v>100</v>
      </c>
    </row>
    <row r="52" spans="1:9" s="460" customFormat="1" ht="13.5">
      <c r="A52" s="593" t="s">
        <v>416</v>
      </c>
      <c r="B52" s="548"/>
      <c r="C52" s="536">
        <v>34</v>
      </c>
      <c r="D52" s="549" t="s">
        <v>71</v>
      </c>
      <c r="E52" s="545">
        <v>17200</v>
      </c>
      <c r="F52" s="545">
        <f>F53</f>
        <v>25000</v>
      </c>
      <c r="G52" s="545">
        <f>G53</f>
        <v>0</v>
      </c>
      <c r="H52" s="545">
        <f>H53</f>
        <v>25000</v>
      </c>
      <c r="I52" s="591">
        <f t="shared" si="1"/>
        <v>100</v>
      </c>
    </row>
    <row r="53" spans="1:9" ht="13.5">
      <c r="A53" s="556" t="s">
        <v>416</v>
      </c>
      <c r="B53" s="550"/>
      <c r="C53" s="551">
        <v>343</v>
      </c>
      <c r="D53" s="552" t="s">
        <v>72</v>
      </c>
      <c r="E53" s="546">
        <f>SUM(E54:E56)</f>
        <v>17200</v>
      </c>
      <c r="F53" s="546">
        <f>SUM(F54:F56)</f>
        <v>25000</v>
      </c>
      <c r="G53" s="546">
        <f>SUM(G54:G56)</f>
        <v>0</v>
      </c>
      <c r="H53" s="546">
        <f>SUM(H54:H56)</f>
        <v>25000</v>
      </c>
      <c r="I53" s="591">
        <f t="shared" si="1"/>
        <v>100</v>
      </c>
    </row>
    <row r="54" spans="1:9" ht="13.5">
      <c r="A54" s="556" t="s">
        <v>416</v>
      </c>
      <c r="B54" s="550" t="s">
        <v>436</v>
      </c>
      <c r="C54" s="551">
        <v>3431</v>
      </c>
      <c r="D54" s="552" t="s">
        <v>73</v>
      </c>
      <c r="E54" s="546">
        <v>12000</v>
      </c>
      <c r="F54" s="546">
        <v>10000</v>
      </c>
      <c r="G54" s="546">
        <v>0</v>
      </c>
      <c r="H54" s="546">
        <f>F54+G54</f>
        <v>10000</v>
      </c>
      <c r="I54" s="591">
        <f t="shared" si="1"/>
        <v>100</v>
      </c>
    </row>
    <row r="55" spans="1:9" ht="13.5">
      <c r="A55" s="556" t="s">
        <v>416</v>
      </c>
      <c r="B55" s="550" t="s">
        <v>437</v>
      </c>
      <c r="C55" s="551">
        <v>3433</v>
      </c>
      <c r="D55" s="552" t="s">
        <v>74</v>
      </c>
      <c r="E55" s="546">
        <v>200</v>
      </c>
      <c r="F55" s="546">
        <v>10000</v>
      </c>
      <c r="G55" s="546">
        <v>0</v>
      </c>
      <c r="H55" s="546">
        <f>F55+G55</f>
        <v>10000</v>
      </c>
      <c r="I55" s="591">
        <f t="shared" si="1"/>
        <v>100</v>
      </c>
    </row>
    <row r="56" spans="1:9" ht="14.25" thickBot="1">
      <c r="A56" s="594" t="s">
        <v>416</v>
      </c>
      <c r="B56" s="572" t="s">
        <v>438</v>
      </c>
      <c r="C56" s="573">
        <v>3434</v>
      </c>
      <c r="D56" s="574" t="s">
        <v>75</v>
      </c>
      <c r="E56" s="575">
        <v>5000</v>
      </c>
      <c r="F56" s="575">
        <v>5000</v>
      </c>
      <c r="G56" s="575">
        <v>0</v>
      </c>
      <c r="H56" s="575">
        <f>F56+G56</f>
        <v>5000</v>
      </c>
      <c r="I56" s="595">
        <f t="shared" si="1"/>
        <v>100</v>
      </c>
    </row>
    <row r="57" spans="1:9" ht="14.25" thickTop="1">
      <c r="A57" s="590"/>
      <c r="B57" s="578"/>
      <c r="C57" s="578"/>
      <c r="D57" s="583" t="s">
        <v>184</v>
      </c>
      <c r="E57" s="571"/>
      <c r="F57" s="557"/>
      <c r="G57" s="557"/>
      <c r="H57" s="557"/>
      <c r="I57" s="768">
        <f>AVERAGE(H59/F59*100)</f>
        <v>141.66666666666669</v>
      </c>
    </row>
    <row r="58" spans="1:9" ht="13.5">
      <c r="A58" s="590"/>
      <c r="B58" s="578"/>
      <c r="C58" s="578"/>
      <c r="D58" s="583" t="s">
        <v>201</v>
      </c>
      <c r="E58" s="567"/>
      <c r="F58" s="557"/>
      <c r="G58" s="557"/>
      <c r="H58" s="557"/>
      <c r="I58" s="767"/>
    </row>
    <row r="59" spans="1:9" s="634" customFormat="1" ht="15">
      <c r="A59" s="635"/>
      <c r="B59" s="636"/>
      <c r="C59" s="636"/>
      <c r="D59" s="631" t="s">
        <v>578</v>
      </c>
      <c r="E59" s="632">
        <v>81000</v>
      </c>
      <c r="F59" s="633">
        <f aca="true" t="shared" si="3" ref="F59:H60">SUM(F60)</f>
        <v>48000</v>
      </c>
      <c r="G59" s="633">
        <f t="shared" si="3"/>
        <v>20000</v>
      </c>
      <c r="H59" s="633">
        <f t="shared" si="3"/>
        <v>68000</v>
      </c>
      <c r="I59" s="767"/>
    </row>
    <row r="60" spans="1:9" s="460" customFormat="1" ht="13.5">
      <c r="A60" s="539" t="s">
        <v>441</v>
      </c>
      <c r="B60" s="548"/>
      <c r="C60" s="536">
        <v>42</v>
      </c>
      <c r="D60" s="553" t="s">
        <v>97</v>
      </c>
      <c r="E60" s="545">
        <v>81000</v>
      </c>
      <c r="F60" s="545">
        <f t="shared" si="3"/>
        <v>48000</v>
      </c>
      <c r="G60" s="545">
        <f t="shared" si="3"/>
        <v>20000</v>
      </c>
      <c r="H60" s="545">
        <f t="shared" si="3"/>
        <v>68000</v>
      </c>
      <c r="I60" s="591">
        <f aca="true" t="shared" si="4" ref="I60:I66">AVERAGE(H60/F60*100)</f>
        <v>141.66666666666669</v>
      </c>
    </row>
    <row r="61" spans="1:9" ht="13.5">
      <c r="A61" s="537" t="s">
        <v>441</v>
      </c>
      <c r="B61" s="550"/>
      <c r="C61" s="551">
        <v>422</v>
      </c>
      <c r="D61" s="552" t="s">
        <v>100</v>
      </c>
      <c r="E61" s="546">
        <f>SUM(E62:E66)</f>
        <v>81000</v>
      </c>
      <c r="F61" s="546">
        <f>SUM(F62:F66)</f>
        <v>48000</v>
      </c>
      <c r="G61" s="546">
        <f>SUM(G62:G66)</f>
        <v>20000</v>
      </c>
      <c r="H61" s="546">
        <f>SUM(H62:H66)</f>
        <v>68000</v>
      </c>
      <c r="I61" s="591">
        <f t="shared" si="4"/>
        <v>141.66666666666669</v>
      </c>
    </row>
    <row r="62" spans="1:9" s="672" customFormat="1" ht="13.5">
      <c r="A62" s="537" t="s">
        <v>441</v>
      </c>
      <c r="B62" s="550" t="s">
        <v>439</v>
      </c>
      <c r="C62" s="551">
        <v>4221</v>
      </c>
      <c r="D62" s="552" t="s">
        <v>101</v>
      </c>
      <c r="E62" s="546">
        <v>25000</v>
      </c>
      <c r="F62" s="546">
        <v>20000</v>
      </c>
      <c r="G62" s="546">
        <v>20000</v>
      </c>
      <c r="H62" s="546">
        <f>F62+G62</f>
        <v>40000</v>
      </c>
      <c r="I62" s="591">
        <f t="shared" si="4"/>
        <v>200</v>
      </c>
    </row>
    <row r="63" spans="1:9" ht="13.5">
      <c r="A63" s="537" t="s">
        <v>441</v>
      </c>
      <c r="B63" s="550" t="s">
        <v>440</v>
      </c>
      <c r="C63" s="551">
        <v>4222</v>
      </c>
      <c r="D63" s="552" t="s">
        <v>102</v>
      </c>
      <c r="E63" s="546">
        <v>4000</v>
      </c>
      <c r="F63" s="546">
        <v>5000</v>
      </c>
      <c r="G63" s="546">
        <v>0</v>
      </c>
      <c r="H63" s="546">
        <f>F63+G63</f>
        <v>5000</v>
      </c>
      <c r="I63" s="591">
        <f t="shared" si="4"/>
        <v>100</v>
      </c>
    </row>
    <row r="64" spans="1:9" ht="13.5">
      <c r="A64" s="537" t="s">
        <v>441</v>
      </c>
      <c r="B64" s="550" t="s">
        <v>442</v>
      </c>
      <c r="C64" s="551">
        <v>4223</v>
      </c>
      <c r="D64" s="552" t="s">
        <v>114</v>
      </c>
      <c r="E64" s="546">
        <v>20000</v>
      </c>
      <c r="F64" s="546">
        <v>10000</v>
      </c>
      <c r="G64" s="546">
        <v>0</v>
      </c>
      <c r="H64" s="546">
        <f>F64+G64</f>
        <v>10000</v>
      </c>
      <c r="I64" s="591">
        <f t="shared" si="4"/>
        <v>100</v>
      </c>
    </row>
    <row r="65" spans="1:9" ht="13.5">
      <c r="A65" s="537" t="s">
        <v>441</v>
      </c>
      <c r="B65" s="550" t="s">
        <v>443</v>
      </c>
      <c r="C65" s="551">
        <v>4226</v>
      </c>
      <c r="D65" s="552" t="s">
        <v>404</v>
      </c>
      <c r="E65" s="546">
        <v>2000</v>
      </c>
      <c r="F65" s="546">
        <v>3000</v>
      </c>
      <c r="G65" s="546">
        <v>0</v>
      </c>
      <c r="H65" s="546">
        <f>F65+G65</f>
        <v>3000</v>
      </c>
      <c r="I65" s="591">
        <f t="shared" si="4"/>
        <v>100</v>
      </c>
    </row>
    <row r="66" spans="1:9" s="576" customFormat="1" ht="14.25" thickBot="1">
      <c r="A66" s="596" t="s">
        <v>441</v>
      </c>
      <c r="B66" s="572" t="s">
        <v>444</v>
      </c>
      <c r="C66" s="573">
        <v>4227</v>
      </c>
      <c r="D66" s="574" t="s">
        <v>103</v>
      </c>
      <c r="E66" s="575">
        <v>30000</v>
      </c>
      <c r="F66" s="575">
        <v>10000</v>
      </c>
      <c r="G66" s="575">
        <v>0</v>
      </c>
      <c r="H66" s="575">
        <f>F66+G66</f>
        <v>10000</v>
      </c>
      <c r="I66" s="595">
        <f t="shared" si="4"/>
        <v>100</v>
      </c>
    </row>
    <row r="67" spans="1:9" ht="14.25" thickTop="1">
      <c r="A67" s="590"/>
      <c r="B67" s="578"/>
      <c r="C67" s="578"/>
      <c r="D67" s="583" t="s">
        <v>184</v>
      </c>
      <c r="E67" s="571"/>
      <c r="F67" s="557"/>
      <c r="G67" s="557"/>
      <c r="H67" s="557"/>
      <c r="I67" s="768">
        <f>AVERAGE(H69/F69*100)</f>
        <v>100</v>
      </c>
    </row>
    <row r="68" spans="1:9" ht="13.5">
      <c r="A68" s="590"/>
      <c r="B68" s="578"/>
      <c r="C68" s="578"/>
      <c r="D68" s="583" t="s">
        <v>201</v>
      </c>
      <c r="E68" s="567"/>
      <c r="F68" s="557"/>
      <c r="G68" s="557"/>
      <c r="H68" s="557"/>
      <c r="I68" s="767"/>
    </row>
    <row r="69" spans="1:9" s="634" customFormat="1" ht="15">
      <c r="A69" s="635"/>
      <c r="B69" s="636"/>
      <c r="C69" s="636"/>
      <c r="D69" s="631" t="s">
        <v>579</v>
      </c>
      <c r="E69" s="632">
        <v>25000</v>
      </c>
      <c r="F69" s="633">
        <f aca="true" t="shared" si="5" ref="F69:H71">SUM(F70)</f>
        <v>10000</v>
      </c>
      <c r="G69" s="633">
        <f t="shared" si="5"/>
        <v>0</v>
      </c>
      <c r="H69" s="633">
        <f t="shared" si="5"/>
        <v>10000</v>
      </c>
      <c r="I69" s="767"/>
    </row>
    <row r="70" spans="1:9" s="460" customFormat="1" ht="13.5">
      <c r="A70" s="539" t="s">
        <v>447</v>
      </c>
      <c r="B70" s="548"/>
      <c r="C70" s="536">
        <v>42</v>
      </c>
      <c r="D70" s="553" t="s">
        <v>97</v>
      </c>
      <c r="E70" s="545">
        <v>25000</v>
      </c>
      <c r="F70" s="545">
        <f t="shared" si="5"/>
        <v>10000</v>
      </c>
      <c r="G70" s="545">
        <f t="shared" si="5"/>
        <v>0</v>
      </c>
      <c r="H70" s="545">
        <f t="shared" si="5"/>
        <v>10000</v>
      </c>
      <c r="I70" s="591">
        <f>AVERAGE(H70/F70*100)</f>
        <v>100</v>
      </c>
    </row>
    <row r="71" spans="1:9" ht="13.5">
      <c r="A71" s="537" t="s">
        <v>447</v>
      </c>
      <c r="B71" s="550"/>
      <c r="C71" s="551">
        <v>426</v>
      </c>
      <c r="D71" s="552" t="s">
        <v>119</v>
      </c>
      <c r="E71" s="546">
        <v>25000</v>
      </c>
      <c r="F71" s="546">
        <f t="shared" si="5"/>
        <v>10000</v>
      </c>
      <c r="G71" s="546">
        <f t="shared" si="5"/>
        <v>0</v>
      </c>
      <c r="H71" s="546">
        <f t="shared" si="5"/>
        <v>10000</v>
      </c>
      <c r="I71" s="591">
        <f>AVERAGE(H71/F71*100)</f>
        <v>100</v>
      </c>
    </row>
    <row r="72" spans="1:9" s="576" customFormat="1" ht="14.25" thickBot="1">
      <c r="A72" s="596" t="s">
        <v>447</v>
      </c>
      <c r="B72" s="572" t="s">
        <v>445</v>
      </c>
      <c r="C72" s="573">
        <v>4262</v>
      </c>
      <c r="D72" s="574" t="s">
        <v>202</v>
      </c>
      <c r="E72" s="575">
        <v>25000</v>
      </c>
      <c r="F72" s="575">
        <v>10000</v>
      </c>
      <c r="G72" s="575">
        <v>0</v>
      </c>
      <c r="H72" s="575">
        <f>F72+G72</f>
        <v>10000</v>
      </c>
      <c r="I72" s="595">
        <f>AVERAGE(H72/F72*100)</f>
        <v>100</v>
      </c>
    </row>
    <row r="73" spans="1:9" ht="14.25" thickTop="1">
      <c r="A73" s="590"/>
      <c r="B73" s="578"/>
      <c r="C73" s="578"/>
      <c r="D73" s="583" t="s">
        <v>184</v>
      </c>
      <c r="E73" s="571"/>
      <c r="F73" s="557"/>
      <c r="G73" s="557"/>
      <c r="H73" s="557"/>
      <c r="I73" s="768">
        <f>AVERAGE(H75/F75*100)</f>
        <v>100</v>
      </c>
    </row>
    <row r="74" spans="1:9" ht="13.5">
      <c r="A74" s="590"/>
      <c r="B74" s="578"/>
      <c r="C74" s="578"/>
      <c r="D74" s="583" t="s">
        <v>203</v>
      </c>
      <c r="E74" s="567"/>
      <c r="F74" s="557"/>
      <c r="G74" s="557"/>
      <c r="H74" s="557"/>
      <c r="I74" s="767"/>
    </row>
    <row r="75" spans="1:9" s="634" customFormat="1" ht="15">
      <c r="A75" s="635"/>
      <c r="B75" s="636"/>
      <c r="C75" s="636"/>
      <c r="D75" s="631" t="s">
        <v>580</v>
      </c>
      <c r="E75" s="632">
        <v>20000</v>
      </c>
      <c r="F75" s="633">
        <f aca="true" t="shared" si="6" ref="F75:H77">SUM(F76)</f>
        <v>10000</v>
      </c>
      <c r="G75" s="633">
        <f t="shared" si="6"/>
        <v>0</v>
      </c>
      <c r="H75" s="633">
        <f t="shared" si="6"/>
        <v>10000</v>
      </c>
      <c r="I75" s="767"/>
    </row>
    <row r="76" spans="1:9" s="460" customFormat="1" ht="13.5">
      <c r="A76" s="539" t="s">
        <v>449</v>
      </c>
      <c r="B76" s="548"/>
      <c r="C76" s="536">
        <v>32</v>
      </c>
      <c r="D76" s="553" t="s">
        <v>48</v>
      </c>
      <c r="E76" s="545">
        <v>20000</v>
      </c>
      <c r="F76" s="545">
        <f t="shared" si="6"/>
        <v>10000</v>
      </c>
      <c r="G76" s="545">
        <f t="shared" si="6"/>
        <v>0</v>
      </c>
      <c r="H76" s="545">
        <f t="shared" si="6"/>
        <v>10000</v>
      </c>
      <c r="I76" s="591">
        <f>AVERAGE(H76/F76*100)</f>
        <v>100</v>
      </c>
    </row>
    <row r="77" spans="1:9" ht="13.5">
      <c r="A77" s="537" t="s">
        <v>449</v>
      </c>
      <c r="B77" s="550"/>
      <c r="C77" s="551">
        <v>323</v>
      </c>
      <c r="D77" s="552" t="s">
        <v>57</v>
      </c>
      <c r="E77" s="546">
        <v>20000</v>
      </c>
      <c r="F77" s="546">
        <f t="shared" si="6"/>
        <v>10000</v>
      </c>
      <c r="G77" s="546">
        <f t="shared" si="6"/>
        <v>0</v>
      </c>
      <c r="H77" s="546">
        <f t="shared" si="6"/>
        <v>10000</v>
      </c>
      <c r="I77" s="591">
        <f>AVERAGE(H77/F77*100)</f>
        <v>100</v>
      </c>
    </row>
    <row r="78" spans="1:9" ht="14.25" thickBot="1">
      <c r="A78" s="596" t="s">
        <v>449</v>
      </c>
      <c r="B78" s="572" t="s">
        <v>446</v>
      </c>
      <c r="C78" s="573">
        <v>3237</v>
      </c>
      <c r="D78" s="574" t="s">
        <v>63</v>
      </c>
      <c r="E78" s="575">
        <v>20000</v>
      </c>
      <c r="F78" s="575">
        <v>10000</v>
      </c>
      <c r="G78" s="575">
        <v>0</v>
      </c>
      <c r="H78" s="575">
        <f>F78+G78</f>
        <v>10000</v>
      </c>
      <c r="I78" s="595"/>
    </row>
    <row r="79" spans="1:9" ht="14.25" thickTop="1">
      <c r="A79" s="590"/>
      <c r="B79" s="578"/>
      <c r="C79" s="578"/>
      <c r="D79" s="602" t="s">
        <v>184</v>
      </c>
      <c r="E79" s="571"/>
      <c r="F79" s="557"/>
      <c r="G79" s="557"/>
      <c r="H79" s="557"/>
      <c r="I79" s="766">
        <f>AVERAGE(H81/F81*100)</f>
        <v>100</v>
      </c>
    </row>
    <row r="80" spans="1:9" ht="13.5">
      <c r="A80" s="590"/>
      <c r="B80" s="578"/>
      <c r="C80" s="578"/>
      <c r="D80" s="583" t="s">
        <v>201</v>
      </c>
      <c r="E80" s="567"/>
      <c r="F80" s="557"/>
      <c r="G80" s="557"/>
      <c r="H80" s="557"/>
      <c r="I80" s="767"/>
    </row>
    <row r="81" spans="1:9" s="634" customFormat="1" ht="15">
      <c r="A81" s="635"/>
      <c r="B81" s="636"/>
      <c r="C81" s="636"/>
      <c r="D81" s="631" t="s">
        <v>581</v>
      </c>
      <c r="E81" s="632">
        <v>40000</v>
      </c>
      <c r="F81" s="633">
        <f aca="true" t="shared" si="7" ref="F81:H83">SUM(F82)</f>
        <v>25000</v>
      </c>
      <c r="G81" s="633">
        <f t="shared" si="7"/>
        <v>0</v>
      </c>
      <c r="H81" s="633">
        <f t="shared" si="7"/>
        <v>25000</v>
      </c>
      <c r="I81" s="767"/>
    </row>
    <row r="82" spans="1:9" s="460" customFormat="1" ht="13.5">
      <c r="A82" s="539" t="s">
        <v>450</v>
      </c>
      <c r="B82" s="548"/>
      <c r="C82" s="565">
        <v>38</v>
      </c>
      <c r="D82" s="566" t="s">
        <v>204</v>
      </c>
      <c r="E82" s="545">
        <v>40000</v>
      </c>
      <c r="F82" s="545">
        <f t="shared" si="7"/>
        <v>25000</v>
      </c>
      <c r="G82" s="545">
        <f t="shared" si="7"/>
        <v>0</v>
      </c>
      <c r="H82" s="545">
        <f t="shared" si="7"/>
        <v>25000</v>
      </c>
      <c r="I82" s="591">
        <f>AVERAGE(H82/F82*100)</f>
        <v>100</v>
      </c>
    </row>
    <row r="83" spans="1:9" ht="13.5">
      <c r="A83" s="537" t="s">
        <v>450</v>
      </c>
      <c r="B83" s="550" t="s">
        <v>452</v>
      </c>
      <c r="C83" s="562">
        <v>383</v>
      </c>
      <c r="D83" s="550" t="s">
        <v>205</v>
      </c>
      <c r="E83" s="546">
        <v>40000</v>
      </c>
      <c r="F83" s="546">
        <f t="shared" si="7"/>
        <v>25000</v>
      </c>
      <c r="G83" s="546">
        <f t="shared" si="7"/>
        <v>0</v>
      </c>
      <c r="H83" s="546">
        <f t="shared" si="7"/>
        <v>25000</v>
      </c>
      <c r="I83" s="591">
        <f>AVERAGE(H83/F83*100)</f>
        <v>100</v>
      </c>
    </row>
    <row r="84" spans="1:9" ht="14.25" thickBot="1">
      <c r="A84" s="596" t="s">
        <v>450</v>
      </c>
      <c r="B84" s="572" t="s">
        <v>448</v>
      </c>
      <c r="C84" s="601">
        <v>3831</v>
      </c>
      <c r="D84" s="572" t="s">
        <v>206</v>
      </c>
      <c r="E84" s="575">
        <v>40000</v>
      </c>
      <c r="F84" s="575">
        <v>25000</v>
      </c>
      <c r="G84" s="575">
        <v>0</v>
      </c>
      <c r="H84" s="575">
        <f>F84+G84</f>
        <v>25000</v>
      </c>
      <c r="I84" s="595"/>
    </row>
    <row r="85" spans="1:9" s="672" customFormat="1" ht="14.25" thickTop="1">
      <c r="A85" s="664"/>
      <c r="B85" s="138"/>
      <c r="C85" s="138"/>
      <c r="D85" s="583" t="s">
        <v>184</v>
      </c>
      <c r="E85" s="571"/>
      <c r="F85" s="557"/>
      <c r="G85" s="557"/>
      <c r="H85" s="557"/>
      <c r="I85" s="768">
        <v>0</v>
      </c>
    </row>
    <row r="86" spans="1:9" s="672" customFormat="1" ht="13.5">
      <c r="A86" s="664"/>
      <c r="B86" s="138"/>
      <c r="C86" s="138"/>
      <c r="D86" s="583" t="s">
        <v>203</v>
      </c>
      <c r="E86" s="567"/>
      <c r="F86" s="557"/>
      <c r="G86" s="557"/>
      <c r="H86" s="557"/>
      <c r="I86" s="767"/>
    </row>
    <row r="87" spans="1:9" s="686" customFormat="1" ht="15">
      <c r="A87" s="665"/>
      <c r="B87" s="167"/>
      <c r="C87" s="167"/>
      <c r="D87" s="631" t="s">
        <v>779</v>
      </c>
      <c r="E87" s="632">
        <v>40000</v>
      </c>
      <c r="F87" s="633">
        <f aca="true" t="shared" si="8" ref="F87:H89">SUM(F88)</f>
        <v>0</v>
      </c>
      <c r="G87" s="633">
        <f t="shared" si="8"/>
        <v>50000</v>
      </c>
      <c r="H87" s="633">
        <f t="shared" si="8"/>
        <v>50000</v>
      </c>
      <c r="I87" s="767"/>
    </row>
    <row r="88" spans="1:9" s="687" customFormat="1" ht="13.5">
      <c r="A88" s="539" t="s">
        <v>450</v>
      </c>
      <c r="B88" s="548"/>
      <c r="C88" s="565">
        <v>36</v>
      </c>
      <c r="D88" s="566" t="s">
        <v>141</v>
      </c>
      <c r="E88" s="545">
        <v>40000</v>
      </c>
      <c r="F88" s="545">
        <f t="shared" si="8"/>
        <v>0</v>
      </c>
      <c r="G88" s="545">
        <f t="shared" si="8"/>
        <v>50000</v>
      </c>
      <c r="H88" s="545">
        <f t="shared" si="8"/>
        <v>50000</v>
      </c>
      <c r="I88" s="591">
        <v>0</v>
      </c>
    </row>
    <row r="89" spans="1:9" s="672" customFormat="1" ht="13.5">
      <c r="A89" s="537" t="s">
        <v>450</v>
      </c>
      <c r="B89" s="550" t="s">
        <v>452</v>
      </c>
      <c r="C89" s="562">
        <v>363</v>
      </c>
      <c r="D89" s="550" t="s">
        <v>141</v>
      </c>
      <c r="E89" s="546">
        <v>40000</v>
      </c>
      <c r="F89" s="546">
        <f t="shared" si="8"/>
        <v>0</v>
      </c>
      <c r="G89" s="546">
        <f t="shared" si="8"/>
        <v>50000</v>
      </c>
      <c r="H89" s="546">
        <f t="shared" si="8"/>
        <v>50000</v>
      </c>
      <c r="I89" s="591">
        <v>0</v>
      </c>
    </row>
    <row r="90" spans="1:9" s="672" customFormat="1" ht="14.25" thickBot="1">
      <c r="A90" s="696" t="s">
        <v>450</v>
      </c>
      <c r="B90" s="561" t="s">
        <v>792</v>
      </c>
      <c r="C90" s="586">
        <v>3631</v>
      </c>
      <c r="D90" s="561" t="s">
        <v>140</v>
      </c>
      <c r="E90" s="543">
        <v>40000</v>
      </c>
      <c r="F90" s="543">
        <v>0</v>
      </c>
      <c r="G90" s="543">
        <v>50000</v>
      </c>
      <c r="H90" s="546">
        <f>F90+G90</f>
        <v>50000</v>
      </c>
      <c r="I90" s="595"/>
    </row>
    <row r="91" spans="1:9" s="616" customFormat="1" ht="18" thickBot="1" thickTop="1">
      <c r="A91" s="804" t="s">
        <v>619</v>
      </c>
      <c r="B91" s="805"/>
      <c r="C91" s="805"/>
      <c r="D91" s="806"/>
      <c r="E91" s="697">
        <v>175000</v>
      </c>
      <c r="F91" s="697">
        <f>SUM(F94)</f>
        <v>181000</v>
      </c>
      <c r="G91" s="697">
        <f>SUM(G94)</f>
        <v>0</v>
      </c>
      <c r="H91" s="698">
        <f>SUM(H94)</f>
        <v>181000</v>
      </c>
      <c r="I91" s="699"/>
    </row>
    <row r="92" spans="1:9" ht="13.5">
      <c r="A92" s="664"/>
      <c r="B92" s="138"/>
      <c r="C92" s="138"/>
      <c r="D92" s="583" t="s">
        <v>184</v>
      </c>
      <c r="E92" s="559"/>
      <c r="F92" s="557"/>
      <c r="G92" s="557"/>
      <c r="H92" s="557"/>
      <c r="I92" s="766">
        <f>AVERAGE(H94/F94*100)</f>
        <v>100</v>
      </c>
    </row>
    <row r="93" spans="1:9" ht="13.5">
      <c r="A93" s="664"/>
      <c r="B93" s="138"/>
      <c r="C93" s="138"/>
      <c r="D93" s="583" t="s">
        <v>185</v>
      </c>
      <c r="E93" s="558"/>
      <c r="F93" s="557"/>
      <c r="G93" s="557"/>
      <c r="H93" s="557"/>
      <c r="I93" s="767"/>
    </row>
    <row r="94" spans="1:9" s="634" customFormat="1" ht="15">
      <c r="A94" s="665"/>
      <c r="B94" s="167"/>
      <c r="C94" s="167"/>
      <c r="D94" s="631" t="s">
        <v>582</v>
      </c>
      <c r="E94" s="637">
        <v>175000</v>
      </c>
      <c r="F94" s="633">
        <f aca="true" t="shared" si="9" ref="F94:H95">SUM(F95)</f>
        <v>181000</v>
      </c>
      <c r="G94" s="633">
        <f t="shared" si="9"/>
        <v>0</v>
      </c>
      <c r="H94" s="633">
        <f t="shared" si="9"/>
        <v>181000</v>
      </c>
      <c r="I94" s="767"/>
    </row>
    <row r="95" spans="1:9" s="460" customFormat="1" ht="13.5">
      <c r="A95" s="539" t="s">
        <v>639</v>
      </c>
      <c r="B95" s="548"/>
      <c r="C95" s="565">
        <v>32</v>
      </c>
      <c r="D95" s="548" t="s">
        <v>186</v>
      </c>
      <c r="E95" s="564">
        <v>175000</v>
      </c>
      <c r="F95" s="545">
        <f t="shared" si="9"/>
        <v>181000</v>
      </c>
      <c r="G95" s="545">
        <f t="shared" si="9"/>
        <v>0</v>
      </c>
      <c r="H95" s="545">
        <f t="shared" si="9"/>
        <v>181000</v>
      </c>
      <c r="I95" s="591">
        <f>AVERAGE(H95/F95*100)</f>
        <v>100</v>
      </c>
    </row>
    <row r="96" spans="1:9" ht="13.5">
      <c r="A96" s="537" t="s">
        <v>639</v>
      </c>
      <c r="B96" s="550"/>
      <c r="C96" s="562">
        <v>329</v>
      </c>
      <c r="D96" s="550" t="s">
        <v>66</v>
      </c>
      <c r="E96" s="546">
        <f>SUM(E97:E99)</f>
        <v>175000</v>
      </c>
      <c r="F96" s="546">
        <f>SUM(F97:F99)</f>
        <v>181000</v>
      </c>
      <c r="G96" s="546">
        <f>SUM(G97:G99)</f>
        <v>0</v>
      </c>
      <c r="H96" s="546">
        <f>SUM(H97:H99)</f>
        <v>181000</v>
      </c>
      <c r="I96" s="591">
        <f>AVERAGE(H96/F96*100)</f>
        <v>100</v>
      </c>
    </row>
    <row r="97" spans="1:9" ht="13.5">
      <c r="A97" s="537" t="s">
        <v>639</v>
      </c>
      <c r="B97" s="550" t="s">
        <v>564</v>
      </c>
      <c r="C97" s="562">
        <v>3291</v>
      </c>
      <c r="D97" s="550" t="s">
        <v>67</v>
      </c>
      <c r="E97" s="558">
        <v>150000</v>
      </c>
      <c r="F97" s="558">
        <v>140000</v>
      </c>
      <c r="G97" s="558">
        <v>0</v>
      </c>
      <c r="H97" s="546">
        <f>F97+G97</f>
        <v>140000</v>
      </c>
      <c r="I97" s="591">
        <f>AVERAGE(H97/F97*100)</f>
        <v>100</v>
      </c>
    </row>
    <row r="98" spans="1:9" ht="13.5">
      <c r="A98" s="537" t="s">
        <v>639</v>
      </c>
      <c r="B98" s="550" t="s">
        <v>451</v>
      </c>
      <c r="C98" s="562">
        <v>3293</v>
      </c>
      <c r="D98" s="550" t="s">
        <v>69</v>
      </c>
      <c r="E98" s="558">
        <v>10000</v>
      </c>
      <c r="F98" s="558">
        <v>15000</v>
      </c>
      <c r="G98" s="558">
        <v>0</v>
      </c>
      <c r="H98" s="546">
        <f>F98+G98</f>
        <v>15000</v>
      </c>
      <c r="I98" s="591">
        <f>AVERAGE(H98/F98*100)</f>
        <v>100</v>
      </c>
    </row>
    <row r="99" spans="1:9" ht="14.25" thickBot="1">
      <c r="A99" s="537" t="s">
        <v>639</v>
      </c>
      <c r="B99" s="561" t="s">
        <v>453</v>
      </c>
      <c r="C99" s="586">
        <v>3294</v>
      </c>
      <c r="D99" s="561" t="s">
        <v>70</v>
      </c>
      <c r="E99" s="569">
        <v>15000</v>
      </c>
      <c r="F99" s="569">
        <v>26000</v>
      </c>
      <c r="G99" s="569">
        <v>0</v>
      </c>
      <c r="H99" s="546">
        <f>F99+G99</f>
        <v>26000</v>
      </c>
      <c r="I99" s="591">
        <f>AVERAGE(H99/F99*100)</f>
        <v>100</v>
      </c>
    </row>
    <row r="100" spans="1:9" s="616" customFormat="1" ht="18" thickBot="1">
      <c r="A100" s="801" t="s">
        <v>620</v>
      </c>
      <c r="B100" s="802"/>
      <c r="C100" s="802"/>
      <c r="D100" s="803"/>
      <c r="E100" s="615">
        <v>0</v>
      </c>
      <c r="F100" s="615">
        <f>SUM(F103)</f>
        <v>170000</v>
      </c>
      <c r="G100" s="615">
        <f>SUM(G103)</f>
        <v>-77058.48</v>
      </c>
      <c r="H100" s="615">
        <f>SUM(H103)</f>
        <v>92941.52</v>
      </c>
      <c r="I100" s="620">
        <v>0</v>
      </c>
    </row>
    <row r="101" spans="1:9" ht="13.5">
      <c r="A101" s="664"/>
      <c r="B101" s="138"/>
      <c r="C101" s="138"/>
      <c r="D101" s="583" t="s">
        <v>184</v>
      </c>
      <c r="E101" s="559"/>
      <c r="F101" s="557"/>
      <c r="G101" s="557"/>
      <c r="H101" s="557"/>
      <c r="I101" s="766">
        <f>AVERAGE(H103/F103*100)</f>
        <v>54.67148235294118</v>
      </c>
    </row>
    <row r="102" spans="1:9" ht="13.5">
      <c r="A102" s="664"/>
      <c r="B102" s="138"/>
      <c r="C102" s="138"/>
      <c r="D102" s="583" t="s">
        <v>203</v>
      </c>
      <c r="E102" s="558"/>
      <c r="F102" s="557"/>
      <c r="G102" s="557"/>
      <c r="H102" s="557"/>
      <c r="I102" s="767"/>
    </row>
    <row r="103" spans="1:9" s="634" customFormat="1" ht="15">
      <c r="A103" s="665"/>
      <c r="B103" s="167"/>
      <c r="C103" s="167"/>
      <c r="D103" s="631" t="s">
        <v>457</v>
      </c>
      <c r="E103" s="637">
        <v>0</v>
      </c>
      <c r="F103" s="633">
        <f>SUM(F104+F112)</f>
        <v>170000</v>
      </c>
      <c r="G103" s="633">
        <f>SUM(G104+G112)</f>
        <v>-77058.48</v>
      </c>
      <c r="H103" s="633">
        <f>SUM(H104+H112)</f>
        <v>92941.52</v>
      </c>
      <c r="I103" s="767"/>
    </row>
    <row r="104" spans="1:9" s="460" customFormat="1" ht="13.5">
      <c r="A104" s="539" t="s">
        <v>640</v>
      </c>
      <c r="B104" s="536"/>
      <c r="C104" s="565">
        <v>32</v>
      </c>
      <c r="D104" s="536" t="s">
        <v>186</v>
      </c>
      <c r="E104" s="564">
        <v>0</v>
      </c>
      <c r="F104" s="564">
        <f>SUM(F105+F107+F109)</f>
        <v>130000</v>
      </c>
      <c r="G104" s="564">
        <f>SUM(G105+G107+G109)</f>
        <v>-55058.479999999996</v>
      </c>
      <c r="H104" s="564">
        <f>SUM(H105+H107+H109)</f>
        <v>74941.52</v>
      </c>
      <c r="I104" s="591">
        <f aca="true" t="shared" si="10" ref="I104:I114">AVERAGE(H104/F104*100)</f>
        <v>57.64732307692309</v>
      </c>
    </row>
    <row r="105" spans="1:9" s="672" customFormat="1" ht="13.5">
      <c r="A105" s="537" t="s">
        <v>640</v>
      </c>
      <c r="B105" s="550"/>
      <c r="C105" s="562">
        <v>322</v>
      </c>
      <c r="D105" s="552" t="s">
        <v>53</v>
      </c>
      <c r="E105" s="558">
        <v>0</v>
      </c>
      <c r="F105" s="558">
        <f>SUM(F106)</f>
        <v>0</v>
      </c>
      <c r="G105" s="558">
        <f>SUM(G106)</f>
        <v>500</v>
      </c>
      <c r="H105" s="558">
        <f>SUM(H106)</f>
        <v>500</v>
      </c>
      <c r="I105" s="591">
        <v>0</v>
      </c>
    </row>
    <row r="106" spans="1:9" s="672" customFormat="1" ht="13.5">
      <c r="A106" s="537" t="s">
        <v>640</v>
      </c>
      <c r="B106" s="550" t="s">
        <v>777</v>
      </c>
      <c r="C106" s="562">
        <v>3221</v>
      </c>
      <c r="D106" s="552" t="s">
        <v>54</v>
      </c>
      <c r="E106" s="558">
        <v>0</v>
      </c>
      <c r="F106" s="558">
        <v>0</v>
      </c>
      <c r="G106" s="558">
        <v>500</v>
      </c>
      <c r="H106" s="546">
        <f>F106+G106</f>
        <v>500</v>
      </c>
      <c r="I106" s="591">
        <v>0</v>
      </c>
    </row>
    <row r="107" spans="1:9" ht="13.5">
      <c r="A107" s="537" t="s">
        <v>640</v>
      </c>
      <c r="B107" s="550"/>
      <c r="C107" s="562">
        <v>323</v>
      </c>
      <c r="D107" s="550" t="s">
        <v>57</v>
      </c>
      <c r="E107" s="558">
        <v>0</v>
      </c>
      <c r="F107" s="558">
        <f>SUM(F108)</f>
        <v>10000</v>
      </c>
      <c r="G107" s="558">
        <f>SUM(G108)</f>
        <v>-4000</v>
      </c>
      <c r="H107" s="558">
        <f>SUM(H108)</f>
        <v>6000</v>
      </c>
      <c r="I107" s="591">
        <f t="shared" si="10"/>
        <v>60</v>
      </c>
    </row>
    <row r="108" spans="1:9" s="672" customFormat="1" ht="13.5">
      <c r="A108" s="537" t="s">
        <v>640</v>
      </c>
      <c r="B108" s="550" t="s">
        <v>454</v>
      </c>
      <c r="C108" s="562">
        <v>3239</v>
      </c>
      <c r="D108" s="550" t="s">
        <v>65</v>
      </c>
      <c r="E108" s="558">
        <v>0</v>
      </c>
      <c r="F108" s="558">
        <v>10000</v>
      </c>
      <c r="G108" s="558">
        <v>-4000</v>
      </c>
      <c r="H108" s="546">
        <f>F108+G108</f>
        <v>6000</v>
      </c>
      <c r="I108" s="591">
        <f t="shared" si="10"/>
        <v>60</v>
      </c>
    </row>
    <row r="109" spans="1:9" ht="13.5">
      <c r="A109" s="537" t="s">
        <v>640</v>
      </c>
      <c r="B109" s="550"/>
      <c r="C109" s="562">
        <v>329</v>
      </c>
      <c r="D109" s="550" t="s">
        <v>66</v>
      </c>
      <c r="E109" s="558">
        <v>0</v>
      </c>
      <c r="F109" s="558">
        <f>SUM(F110:F111)</f>
        <v>120000</v>
      </c>
      <c r="G109" s="558">
        <f>SUM(G110:G111)</f>
        <v>-51558.479999999996</v>
      </c>
      <c r="H109" s="558">
        <f>SUM(H110:H111)</f>
        <v>68441.52</v>
      </c>
      <c r="I109" s="591">
        <f t="shared" si="10"/>
        <v>57.034600000000005</v>
      </c>
    </row>
    <row r="110" spans="1:9" s="672" customFormat="1" ht="13.5">
      <c r="A110" s="537" t="s">
        <v>640</v>
      </c>
      <c r="B110" s="550" t="s">
        <v>455</v>
      </c>
      <c r="C110" s="562">
        <v>3291</v>
      </c>
      <c r="D110" s="550" t="s">
        <v>67</v>
      </c>
      <c r="E110" s="558">
        <v>0</v>
      </c>
      <c r="F110" s="558">
        <v>120000</v>
      </c>
      <c r="G110" s="558">
        <v>-65000</v>
      </c>
      <c r="H110" s="546">
        <f>F110+G110</f>
        <v>55000</v>
      </c>
      <c r="I110" s="591">
        <f>AVERAGE(H110/F110*100)</f>
        <v>45.83333333333333</v>
      </c>
    </row>
    <row r="111" spans="1:9" s="672" customFormat="1" ht="13.5">
      <c r="A111" s="537" t="s">
        <v>640</v>
      </c>
      <c r="B111" s="550" t="s">
        <v>785</v>
      </c>
      <c r="C111" s="562">
        <v>3291</v>
      </c>
      <c r="D111" s="550" t="s">
        <v>67</v>
      </c>
      <c r="E111" s="558">
        <v>0</v>
      </c>
      <c r="F111" s="558">
        <v>0</v>
      </c>
      <c r="G111" s="558">
        <v>13441.52</v>
      </c>
      <c r="H111" s="546">
        <f>F111+G111</f>
        <v>13441.52</v>
      </c>
      <c r="I111" s="591">
        <v>0</v>
      </c>
    </row>
    <row r="112" spans="1:9" s="460" customFormat="1" ht="13.5">
      <c r="A112" s="539" t="s">
        <v>640</v>
      </c>
      <c r="B112" s="548"/>
      <c r="C112" s="565">
        <v>38</v>
      </c>
      <c r="D112" s="548" t="s">
        <v>204</v>
      </c>
      <c r="E112" s="564">
        <v>0</v>
      </c>
      <c r="F112" s="564">
        <f aca="true" t="shared" si="11" ref="F112:H113">SUM(F113)</f>
        <v>40000</v>
      </c>
      <c r="G112" s="564">
        <f t="shared" si="11"/>
        <v>-22000</v>
      </c>
      <c r="H112" s="564">
        <f t="shared" si="11"/>
        <v>18000</v>
      </c>
      <c r="I112" s="591">
        <f t="shared" si="10"/>
        <v>45</v>
      </c>
    </row>
    <row r="113" spans="1:9" ht="13.5">
      <c r="A113" s="537" t="s">
        <v>640</v>
      </c>
      <c r="B113" s="550"/>
      <c r="C113" s="562">
        <v>381</v>
      </c>
      <c r="D113" s="550" t="s">
        <v>38</v>
      </c>
      <c r="E113" s="558">
        <v>0</v>
      </c>
      <c r="F113" s="558">
        <f t="shared" si="11"/>
        <v>40000</v>
      </c>
      <c r="G113" s="558">
        <f t="shared" si="11"/>
        <v>-22000</v>
      </c>
      <c r="H113" s="558">
        <f t="shared" si="11"/>
        <v>18000</v>
      </c>
      <c r="I113" s="591">
        <f t="shared" si="10"/>
        <v>45</v>
      </c>
    </row>
    <row r="114" spans="1:9" s="672" customFormat="1" ht="14.25" thickBot="1">
      <c r="A114" s="537" t="s">
        <v>640</v>
      </c>
      <c r="B114" s="561" t="s">
        <v>456</v>
      </c>
      <c r="C114" s="586">
        <v>3811</v>
      </c>
      <c r="D114" s="561" t="s">
        <v>461</v>
      </c>
      <c r="E114" s="569">
        <v>0</v>
      </c>
      <c r="F114" s="569">
        <v>40000</v>
      </c>
      <c r="G114" s="569">
        <v>-22000</v>
      </c>
      <c r="H114" s="546">
        <f>F114+G114</f>
        <v>18000</v>
      </c>
      <c r="I114" s="591">
        <f t="shared" si="10"/>
        <v>45</v>
      </c>
    </row>
    <row r="115" spans="1:9" s="616" customFormat="1" ht="18" thickBot="1">
      <c r="A115" s="772" t="s">
        <v>621</v>
      </c>
      <c r="B115" s="773"/>
      <c r="C115" s="773"/>
      <c r="D115" s="774"/>
      <c r="E115" s="617">
        <v>97000</v>
      </c>
      <c r="F115" s="617">
        <f>SUM(F118+F124)</f>
        <v>150000</v>
      </c>
      <c r="G115" s="617">
        <f>SUM(G118+G124)</f>
        <v>0</v>
      </c>
      <c r="H115" s="617">
        <f>SUM(H118+H124)</f>
        <v>150000</v>
      </c>
      <c r="I115" s="620"/>
    </row>
    <row r="116" spans="1:9" ht="13.5">
      <c r="A116" s="590"/>
      <c r="B116" s="578"/>
      <c r="C116" s="578"/>
      <c r="D116" s="584" t="s">
        <v>184</v>
      </c>
      <c r="E116" s="559"/>
      <c r="F116" s="557"/>
      <c r="G116" s="557"/>
      <c r="H116" s="557"/>
      <c r="I116" s="766">
        <f>AVERAGE(H118/F118*100)</f>
        <v>100</v>
      </c>
    </row>
    <row r="117" spans="1:9" ht="13.5">
      <c r="A117" s="590"/>
      <c r="B117" s="578"/>
      <c r="C117" s="578"/>
      <c r="D117" s="583" t="s">
        <v>262</v>
      </c>
      <c r="E117" s="558"/>
      <c r="F117" s="557"/>
      <c r="G117" s="557"/>
      <c r="H117" s="557"/>
      <c r="I117" s="767"/>
    </row>
    <row r="118" spans="1:9" s="634" customFormat="1" ht="30.75">
      <c r="A118" s="635"/>
      <c r="B118" s="636"/>
      <c r="C118" s="636"/>
      <c r="D118" s="638" t="s">
        <v>693</v>
      </c>
      <c r="E118" s="637">
        <v>87000</v>
      </c>
      <c r="F118" s="633">
        <f aca="true" t="shared" si="12" ref="F118:H120">SUM(F119)</f>
        <v>50000</v>
      </c>
      <c r="G118" s="633">
        <f t="shared" si="12"/>
        <v>0</v>
      </c>
      <c r="H118" s="633">
        <f t="shared" si="12"/>
        <v>50000</v>
      </c>
      <c r="I118" s="767"/>
    </row>
    <row r="119" spans="1:9" s="460" customFormat="1" ht="13.5">
      <c r="A119" s="539" t="s">
        <v>641</v>
      </c>
      <c r="B119" s="548"/>
      <c r="C119" s="536">
        <v>35</v>
      </c>
      <c r="D119" s="549" t="s">
        <v>76</v>
      </c>
      <c r="E119" s="545">
        <v>87000</v>
      </c>
      <c r="F119" s="545">
        <f t="shared" si="12"/>
        <v>50000</v>
      </c>
      <c r="G119" s="545">
        <f t="shared" si="12"/>
        <v>0</v>
      </c>
      <c r="H119" s="545">
        <f t="shared" si="12"/>
        <v>50000</v>
      </c>
      <c r="I119" s="591">
        <f>AVERAGE(H119/F119*100)</f>
        <v>100</v>
      </c>
    </row>
    <row r="120" spans="1:9" ht="13.5">
      <c r="A120" s="537" t="s">
        <v>641</v>
      </c>
      <c r="B120" s="550"/>
      <c r="C120" s="551">
        <v>352</v>
      </c>
      <c r="D120" s="552" t="s">
        <v>462</v>
      </c>
      <c r="E120" s="546">
        <v>87000</v>
      </c>
      <c r="F120" s="546">
        <f t="shared" si="12"/>
        <v>50000</v>
      </c>
      <c r="G120" s="546">
        <f t="shared" si="12"/>
        <v>0</v>
      </c>
      <c r="H120" s="546">
        <f t="shared" si="12"/>
        <v>50000</v>
      </c>
      <c r="I120" s="591">
        <f>AVERAGE(H120/F120*100)</f>
        <v>100</v>
      </c>
    </row>
    <row r="121" spans="1:9" ht="14.25" thickBot="1">
      <c r="A121" s="596" t="s">
        <v>641</v>
      </c>
      <c r="B121" s="572" t="s">
        <v>458</v>
      </c>
      <c r="C121" s="573">
        <v>3522</v>
      </c>
      <c r="D121" s="574" t="s">
        <v>464</v>
      </c>
      <c r="E121" s="575">
        <v>87000</v>
      </c>
      <c r="F121" s="575">
        <v>50000</v>
      </c>
      <c r="G121" s="575">
        <v>0</v>
      </c>
      <c r="H121" s="575">
        <f>F121+G121</f>
        <v>50000</v>
      </c>
      <c r="I121" s="595">
        <f>AVERAGE(H121/F121*100)</f>
        <v>100</v>
      </c>
    </row>
    <row r="122" spans="1:9" ht="14.25" thickTop="1">
      <c r="A122" s="590"/>
      <c r="B122" s="578"/>
      <c r="C122" s="578"/>
      <c r="D122" s="584" t="s">
        <v>184</v>
      </c>
      <c r="E122" s="559"/>
      <c r="F122" s="557"/>
      <c r="G122" s="557"/>
      <c r="H122" s="557"/>
      <c r="I122" s="768">
        <f>AVERAGE(H124/F124*100)</f>
        <v>100</v>
      </c>
    </row>
    <row r="123" spans="1:9" ht="13.5">
      <c r="A123" s="590"/>
      <c r="B123" s="578"/>
      <c r="C123" s="578"/>
      <c r="D123" s="583" t="s">
        <v>262</v>
      </c>
      <c r="E123" s="558"/>
      <c r="F123" s="557"/>
      <c r="G123" s="557"/>
      <c r="H123" s="557"/>
      <c r="I123" s="767"/>
    </row>
    <row r="124" spans="1:9" s="634" customFormat="1" ht="30.75">
      <c r="A124" s="635"/>
      <c r="B124" s="636"/>
      <c r="C124" s="636"/>
      <c r="D124" s="638" t="s">
        <v>583</v>
      </c>
      <c r="E124" s="637">
        <v>87000</v>
      </c>
      <c r="F124" s="633">
        <f aca="true" t="shared" si="13" ref="F124:H125">SUM(F125)</f>
        <v>100000</v>
      </c>
      <c r="G124" s="633">
        <f t="shared" si="13"/>
        <v>0</v>
      </c>
      <c r="H124" s="633">
        <f t="shared" si="13"/>
        <v>100000</v>
      </c>
      <c r="I124" s="767"/>
    </row>
    <row r="125" spans="1:9" s="460" customFormat="1" ht="13.5">
      <c r="A125" s="539" t="s">
        <v>642</v>
      </c>
      <c r="B125" s="548"/>
      <c r="C125" s="536">
        <v>35</v>
      </c>
      <c r="D125" s="549" t="s">
        <v>76</v>
      </c>
      <c r="E125" s="545">
        <v>87000</v>
      </c>
      <c r="F125" s="545">
        <f t="shared" si="13"/>
        <v>100000</v>
      </c>
      <c r="G125" s="545">
        <f t="shared" si="13"/>
        <v>0</v>
      </c>
      <c r="H125" s="545">
        <f t="shared" si="13"/>
        <v>100000</v>
      </c>
      <c r="I125" s="591">
        <f>AVERAGE(H125/F125*100)</f>
        <v>100</v>
      </c>
    </row>
    <row r="126" spans="1:9" ht="13.5">
      <c r="A126" s="537" t="s">
        <v>642</v>
      </c>
      <c r="B126" s="550"/>
      <c r="C126" s="551">
        <v>352</v>
      </c>
      <c r="D126" s="552" t="s">
        <v>462</v>
      </c>
      <c r="E126" s="546">
        <v>87000</v>
      </c>
      <c r="F126" s="546">
        <f>SUM(F127+F128)</f>
        <v>100000</v>
      </c>
      <c r="G126" s="546">
        <f>SUM(G127+G128)</f>
        <v>0</v>
      </c>
      <c r="H126" s="546">
        <f>SUM(H127+H128)</f>
        <v>100000</v>
      </c>
      <c r="I126" s="591">
        <f>AVERAGE(H126/F126*100)</f>
        <v>100</v>
      </c>
    </row>
    <row r="127" spans="1:9" ht="13.5">
      <c r="A127" s="537" t="s">
        <v>642</v>
      </c>
      <c r="B127" s="561" t="s">
        <v>459</v>
      </c>
      <c r="C127" s="587">
        <v>3523</v>
      </c>
      <c r="D127" s="554" t="s">
        <v>723</v>
      </c>
      <c r="E127" s="543">
        <v>87000</v>
      </c>
      <c r="F127" s="543">
        <v>50000</v>
      </c>
      <c r="G127" s="543">
        <v>0</v>
      </c>
      <c r="H127" s="546">
        <f>F127+G127</f>
        <v>50000</v>
      </c>
      <c r="I127" s="591">
        <f>AVERAGE(H127/F127*100)</f>
        <v>100</v>
      </c>
    </row>
    <row r="128" spans="1:9" s="663" customFormat="1" ht="18" thickBot="1">
      <c r="A128" s="537" t="s">
        <v>642</v>
      </c>
      <c r="B128" s="561" t="s">
        <v>460</v>
      </c>
      <c r="C128" s="587">
        <v>3523</v>
      </c>
      <c r="D128" s="554" t="s">
        <v>738</v>
      </c>
      <c r="E128" s="543">
        <v>87000</v>
      </c>
      <c r="F128" s="543">
        <v>50000</v>
      </c>
      <c r="G128" s="543">
        <v>0</v>
      </c>
      <c r="H128" s="546">
        <f>F128+G128</f>
        <v>50000</v>
      </c>
      <c r="I128" s="591">
        <f>AVERAGE(H128/F128*100)</f>
        <v>100</v>
      </c>
    </row>
    <row r="129" spans="1:9" ht="18" thickBot="1">
      <c r="A129" s="801" t="s">
        <v>622</v>
      </c>
      <c r="B129" s="802"/>
      <c r="C129" s="802"/>
      <c r="D129" s="803"/>
      <c r="E129" s="615"/>
      <c r="F129" s="615">
        <f>F132</f>
        <v>35000</v>
      </c>
      <c r="G129" s="615">
        <f>G132</f>
        <v>10000</v>
      </c>
      <c r="H129" s="615">
        <f>H132</f>
        <v>45000</v>
      </c>
      <c r="I129" s="620"/>
    </row>
    <row r="130" spans="1:9" ht="13.5">
      <c r="A130" s="590"/>
      <c r="B130" s="578"/>
      <c r="C130" s="578"/>
      <c r="D130" s="583" t="s">
        <v>209</v>
      </c>
      <c r="E130" s="559">
        <v>25000</v>
      </c>
      <c r="F130" s="557"/>
      <c r="G130" s="557"/>
      <c r="H130" s="557"/>
      <c r="I130" s="766">
        <f>AVERAGE(H132/F132*100)</f>
        <v>128.57142857142858</v>
      </c>
    </row>
    <row r="131" spans="1:9" s="634" customFormat="1" ht="15">
      <c r="A131" s="590"/>
      <c r="B131" s="578"/>
      <c r="C131" s="578"/>
      <c r="D131" s="583" t="s">
        <v>210</v>
      </c>
      <c r="E131" s="558"/>
      <c r="F131" s="557"/>
      <c r="G131" s="557"/>
      <c r="H131" s="557"/>
      <c r="I131" s="767"/>
    </row>
    <row r="132" spans="1:9" s="460" customFormat="1" ht="15">
      <c r="A132" s="635"/>
      <c r="B132" s="636"/>
      <c r="C132" s="636"/>
      <c r="D132" s="631" t="s">
        <v>584</v>
      </c>
      <c r="E132" s="637">
        <v>25000</v>
      </c>
      <c r="F132" s="633">
        <f aca="true" t="shared" si="14" ref="F132:H134">SUM(F133)</f>
        <v>35000</v>
      </c>
      <c r="G132" s="633">
        <f t="shared" si="14"/>
        <v>10000</v>
      </c>
      <c r="H132" s="633">
        <f t="shared" si="14"/>
        <v>45000</v>
      </c>
      <c r="I132" s="767"/>
    </row>
    <row r="133" spans="1:9" ht="13.5">
      <c r="A133" s="539" t="s">
        <v>643</v>
      </c>
      <c r="B133" s="548"/>
      <c r="C133" s="565">
        <v>32</v>
      </c>
      <c r="D133" s="548" t="s">
        <v>186</v>
      </c>
      <c r="E133" s="564">
        <v>25000</v>
      </c>
      <c r="F133" s="545">
        <f t="shared" si="14"/>
        <v>35000</v>
      </c>
      <c r="G133" s="545">
        <f t="shared" si="14"/>
        <v>10000</v>
      </c>
      <c r="H133" s="545">
        <f t="shared" si="14"/>
        <v>45000</v>
      </c>
      <c r="I133" s="591">
        <f>AVERAGE(H133/F133*100)</f>
        <v>128.57142857142858</v>
      </c>
    </row>
    <row r="134" spans="1:9" ht="13.5">
      <c r="A134" s="537" t="s">
        <v>643</v>
      </c>
      <c r="B134" s="550"/>
      <c r="C134" s="562">
        <v>323</v>
      </c>
      <c r="D134" s="550" t="s">
        <v>57</v>
      </c>
      <c r="E134" s="558">
        <v>25000</v>
      </c>
      <c r="F134" s="546">
        <f t="shared" si="14"/>
        <v>35000</v>
      </c>
      <c r="G134" s="546">
        <f t="shared" si="14"/>
        <v>10000</v>
      </c>
      <c r="H134" s="546">
        <f t="shared" si="14"/>
        <v>45000</v>
      </c>
      <c r="I134" s="591">
        <f>AVERAGE(H134/F134*100)</f>
        <v>128.57142857142858</v>
      </c>
    </row>
    <row r="135" spans="1:9" s="663" customFormat="1" ht="18" thickBot="1">
      <c r="A135" s="537" t="s">
        <v>643</v>
      </c>
      <c r="B135" s="561" t="s">
        <v>565</v>
      </c>
      <c r="C135" s="586">
        <v>3237</v>
      </c>
      <c r="D135" s="561" t="s">
        <v>63</v>
      </c>
      <c r="E135" s="569">
        <v>25000</v>
      </c>
      <c r="F135" s="569">
        <v>35000</v>
      </c>
      <c r="G135" s="569">
        <v>10000</v>
      </c>
      <c r="H135" s="546">
        <f>F135+G135</f>
        <v>45000</v>
      </c>
      <c r="I135" s="591">
        <f>AVERAGE(H135/F135*100)</f>
        <v>128.57142857142858</v>
      </c>
    </row>
    <row r="136" spans="1:9" ht="18" thickBot="1">
      <c r="A136" s="801" t="s">
        <v>623</v>
      </c>
      <c r="B136" s="802"/>
      <c r="C136" s="802"/>
      <c r="D136" s="803"/>
      <c r="E136" s="615">
        <v>60000</v>
      </c>
      <c r="F136" s="615">
        <f>SUM(F139)</f>
        <v>25000</v>
      </c>
      <c r="G136" s="615">
        <f>SUM(G139)</f>
        <v>0</v>
      </c>
      <c r="H136" s="615">
        <f>SUM(H139)</f>
        <v>25000</v>
      </c>
      <c r="I136" s="620"/>
    </row>
    <row r="137" spans="1:9" ht="13.5">
      <c r="A137" s="590"/>
      <c r="B137" s="578"/>
      <c r="C137" s="578"/>
      <c r="D137" s="583" t="s">
        <v>209</v>
      </c>
      <c r="E137" s="559"/>
      <c r="F137" s="557"/>
      <c r="G137" s="557"/>
      <c r="H137" s="557"/>
      <c r="I137" s="766">
        <f>AVERAGE(H139/F139*100)</f>
        <v>100</v>
      </c>
    </row>
    <row r="138" spans="1:9" s="634" customFormat="1" ht="15">
      <c r="A138" s="590"/>
      <c r="B138" s="578"/>
      <c r="C138" s="578"/>
      <c r="D138" s="583" t="s">
        <v>203</v>
      </c>
      <c r="E138" s="558"/>
      <c r="F138" s="557"/>
      <c r="G138" s="557"/>
      <c r="H138" s="557"/>
      <c r="I138" s="767"/>
    </row>
    <row r="139" spans="1:9" s="460" customFormat="1" ht="15">
      <c r="A139" s="635"/>
      <c r="B139" s="636"/>
      <c r="C139" s="636"/>
      <c r="D139" s="631" t="s">
        <v>585</v>
      </c>
      <c r="E139" s="637">
        <v>60000</v>
      </c>
      <c r="F139" s="633">
        <f aca="true" t="shared" si="15" ref="F139:H140">SUM(F140)</f>
        <v>25000</v>
      </c>
      <c r="G139" s="633">
        <f t="shared" si="15"/>
        <v>0</v>
      </c>
      <c r="H139" s="633">
        <f t="shared" si="15"/>
        <v>25000</v>
      </c>
      <c r="I139" s="767"/>
    </row>
    <row r="140" spans="1:9" ht="13.5">
      <c r="A140" s="539" t="s">
        <v>644</v>
      </c>
      <c r="B140" s="548"/>
      <c r="C140" s="565">
        <v>38</v>
      </c>
      <c r="D140" s="548" t="s">
        <v>204</v>
      </c>
      <c r="E140" s="564">
        <v>60000</v>
      </c>
      <c r="F140" s="545">
        <f t="shared" si="15"/>
        <v>25000</v>
      </c>
      <c r="G140" s="545">
        <f t="shared" si="15"/>
        <v>0</v>
      </c>
      <c r="H140" s="545">
        <f t="shared" si="15"/>
        <v>25000</v>
      </c>
      <c r="I140" s="591">
        <f>AVERAGE(H140/F140*100)</f>
        <v>100</v>
      </c>
    </row>
    <row r="141" spans="1:9" ht="13.5">
      <c r="A141" s="537" t="s">
        <v>644</v>
      </c>
      <c r="B141" s="550"/>
      <c r="C141" s="562">
        <v>381</v>
      </c>
      <c r="D141" s="550" t="s">
        <v>38</v>
      </c>
      <c r="E141" s="558">
        <v>60000</v>
      </c>
      <c r="F141" s="546">
        <f>SUM(F142:F143)</f>
        <v>25000</v>
      </c>
      <c r="G141" s="546">
        <f>SUM(G142:G143)</f>
        <v>0</v>
      </c>
      <c r="H141" s="546">
        <f>SUM(H142:H143)</f>
        <v>25000</v>
      </c>
      <c r="I141" s="591">
        <f>AVERAGE(H141/F141*100)</f>
        <v>100</v>
      </c>
    </row>
    <row r="142" spans="1:9" ht="13.5">
      <c r="A142" s="537" t="s">
        <v>644</v>
      </c>
      <c r="B142" s="550" t="s">
        <v>463</v>
      </c>
      <c r="C142" s="562">
        <v>3811</v>
      </c>
      <c r="D142" s="550" t="s">
        <v>468</v>
      </c>
      <c r="E142" s="558">
        <v>10000</v>
      </c>
      <c r="F142" s="558">
        <v>0</v>
      </c>
      <c r="G142" s="558">
        <v>0</v>
      </c>
      <c r="H142" s="546">
        <f>F142+G142</f>
        <v>0</v>
      </c>
      <c r="I142" s="591">
        <v>0</v>
      </c>
    </row>
    <row r="143" spans="1:9" s="616" customFormat="1" ht="18" thickBot="1">
      <c r="A143" s="537" t="s">
        <v>644</v>
      </c>
      <c r="B143" s="561" t="s">
        <v>465</v>
      </c>
      <c r="C143" s="586">
        <v>3812</v>
      </c>
      <c r="D143" s="561" t="s">
        <v>212</v>
      </c>
      <c r="E143" s="569">
        <v>50000</v>
      </c>
      <c r="F143" s="569">
        <v>25000</v>
      </c>
      <c r="G143" s="569">
        <v>0</v>
      </c>
      <c r="H143" s="546">
        <f>F143+G143</f>
        <v>25000</v>
      </c>
      <c r="I143" s="591">
        <f>AVERAGE(H143/F143*100)</f>
        <v>100</v>
      </c>
    </row>
    <row r="144" spans="1:9" s="541" customFormat="1" ht="18" thickBot="1">
      <c r="A144" s="772" t="s">
        <v>624</v>
      </c>
      <c r="B144" s="773"/>
      <c r="C144" s="773"/>
      <c r="D144" s="774"/>
      <c r="E144" s="615">
        <v>5000</v>
      </c>
      <c r="F144" s="615">
        <f>SUM(F147)</f>
        <v>5000</v>
      </c>
      <c r="G144" s="615">
        <f>SUM(G147)</f>
        <v>0</v>
      </c>
      <c r="H144" s="615">
        <f>SUM(H147)</f>
        <v>5000</v>
      </c>
      <c r="I144" s="620"/>
    </row>
    <row r="145" spans="1:9" ht="13.5">
      <c r="A145" s="590"/>
      <c r="B145" s="578"/>
      <c r="C145" s="578"/>
      <c r="D145" s="583" t="s">
        <v>209</v>
      </c>
      <c r="E145" s="559"/>
      <c r="F145" s="557"/>
      <c r="G145" s="557"/>
      <c r="H145" s="557"/>
      <c r="I145" s="766">
        <f>AVERAGE(H147/F147*100)</f>
        <v>100</v>
      </c>
    </row>
    <row r="146" spans="1:9" s="634" customFormat="1" ht="15">
      <c r="A146" s="590"/>
      <c r="B146" s="578"/>
      <c r="C146" s="578"/>
      <c r="D146" s="583" t="s">
        <v>203</v>
      </c>
      <c r="E146" s="558"/>
      <c r="F146" s="557"/>
      <c r="G146" s="557"/>
      <c r="H146" s="557"/>
      <c r="I146" s="767"/>
    </row>
    <row r="147" spans="1:9" s="460" customFormat="1" ht="15">
      <c r="A147" s="635"/>
      <c r="B147" s="636"/>
      <c r="C147" s="636"/>
      <c r="D147" s="631" t="s">
        <v>586</v>
      </c>
      <c r="E147" s="637">
        <v>5000</v>
      </c>
      <c r="F147" s="633">
        <f aca="true" t="shared" si="16" ref="F147:H149">SUM(F148)</f>
        <v>5000</v>
      </c>
      <c r="G147" s="633">
        <f t="shared" si="16"/>
        <v>0</v>
      </c>
      <c r="H147" s="633">
        <f t="shared" si="16"/>
        <v>5000</v>
      </c>
      <c r="I147" s="767"/>
    </row>
    <row r="148" spans="1:9" ht="13.5">
      <c r="A148" s="539" t="s">
        <v>645</v>
      </c>
      <c r="B148" s="548"/>
      <c r="C148" s="565">
        <v>38</v>
      </c>
      <c r="D148" s="548" t="s">
        <v>204</v>
      </c>
      <c r="E148" s="564">
        <v>5000</v>
      </c>
      <c r="F148" s="545">
        <f t="shared" si="16"/>
        <v>5000</v>
      </c>
      <c r="G148" s="545">
        <f t="shared" si="16"/>
        <v>0</v>
      </c>
      <c r="H148" s="545">
        <f t="shared" si="16"/>
        <v>5000</v>
      </c>
      <c r="I148" s="591">
        <f>AVERAGE(H148/F148*100)</f>
        <v>100</v>
      </c>
    </row>
    <row r="149" spans="1:9" ht="13.5">
      <c r="A149" s="537" t="s">
        <v>645</v>
      </c>
      <c r="B149" s="550"/>
      <c r="C149" s="562">
        <v>381</v>
      </c>
      <c r="D149" s="550" t="s">
        <v>38</v>
      </c>
      <c r="E149" s="558">
        <v>5000</v>
      </c>
      <c r="F149" s="546">
        <f t="shared" si="16"/>
        <v>5000</v>
      </c>
      <c r="G149" s="546">
        <f t="shared" si="16"/>
        <v>0</v>
      </c>
      <c r="H149" s="546">
        <f t="shared" si="16"/>
        <v>5000</v>
      </c>
      <c r="I149" s="591">
        <f>AVERAGE(H149/F149*100)</f>
        <v>100</v>
      </c>
    </row>
    <row r="150" spans="1:9" s="616" customFormat="1" ht="18" thickBot="1">
      <c r="A150" s="537" t="s">
        <v>645</v>
      </c>
      <c r="B150" s="561" t="s">
        <v>466</v>
      </c>
      <c r="C150" s="586">
        <v>3811</v>
      </c>
      <c r="D150" s="561" t="s">
        <v>471</v>
      </c>
      <c r="E150" s="569">
        <v>5000</v>
      </c>
      <c r="F150" s="569">
        <v>5000</v>
      </c>
      <c r="G150" s="569">
        <v>0</v>
      </c>
      <c r="H150" s="546">
        <f>F150+G150</f>
        <v>5000</v>
      </c>
      <c r="I150" s="591">
        <f>AVERAGE(H150/F150*100)</f>
        <v>100</v>
      </c>
    </row>
    <row r="151" spans="1:9" ht="18" thickBot="1">
      <c r="A151" s="801" t="s">
        <v>625</v>
      </c>
      <c r="B151" s="802"/>
      <c r="C151" s="802"/>
      <c r="D151" s="803"/>
      <c r="E151" s="615">
        <f>SUM(E155+E171+E177)</f>
        <v>335000</v>
      </c>
      <c r="F151" s="615">
        <f>SUM(F155+F171+F177)</f>
        <v>952000</v>
      </c>
      <c r="G151" s="615">
        <f>SUM(G155+G171+G177)</f>
        <v>15000</v>
      </c>
      <c r="H151" s="615">
        <f>SUM(H155+H171+H177)</f>
        <v>967000</v>
      </c>
      <c r="I151" s="620"/>
    </row>
    <row r="152" spans="1:9" ht="13.5">
      <c r="A152" s="590"/>
      <c r="B152" s="578"/>
      <c r="C152" s="578"/>
      <c r="D152" s="584" t="s">
        <v>214</v>
      </c>
      <c r="E152" s="559"/>
      <c r="F152" s="557"/>
      <c r="G152" s="557"/>
      <c r="H152" s="557"/>
      <c r="I152" s="768">
        <v>100</v>
      </c>
    </row>
    <row r="153" spans="1:9" s="634" customFormat="1" ht="15">
      <c r="A153" s="590"/>
      <c r="B153" s="578"/>
      <c r="C153" s="578"/>
      <c r="D153" s="583" t="s">
        <v>215</v>
      </c>
      <c r="E153" s="558"/>
      <c r="F153" s="557"/>
      <c r="G153" s="557"/>
      <c r="H153" s="557"/>
      <c r="I153" s="767"/>
    </row>
    <row r="154" spans="1:9" s="634" customFormat="1" ht="15">
      <c r="A154" s="635"/>
      <c r="B154" s="636"/>
      <c r="C154" s="636"/>
      <c r="D154" s="792" t="s">
        <v>587</v>
      </c>
      <c r="E154" s="637"/>
      <c r="F154" s="639"/>
      <c r="G154" s="639"/>
      <c r="H154" s="639"/>
      <c r="I154" s="767"/>
    </row>
    <row r="155" spans="1:9" s="460" customFormat="1" ht="15">
      <c r="A155" s="635"/>
      <c r="B155" s="636"/>
      <c r="C155" s="636"/>
      <c r="D155" s="793"/>
      <c r="E155" s="637">
        <v>310000</v>
      </c>
      <c r="F155" s="633">
        <f aca="true" t="shared" si="17" ref="F155:H156">SUM(F156)</f>
        <v>886000</v>
      </c>
      <c r="G155" s="633">
        <f t="shared" si="17"/>
        <v>0</v>
      </c>
      <c r="H155" s="633">
        <f t="shared" si="17"/>
        <v>886000</v>
      </c>
      <c r="I155" s="767"/>
    </row>
    <row r="156" spans="1:9" ht="13.5">
      <c r="A156" s="539" t="s">
        <v>646</v>
      </c>
      <c r="B156" s="548"/>
      <c r="C156" s="536">
        <v>37</v>
      </c>
      <c r="D156" s="549" t="s">
        <v>78</v>
      </c>
      <c r="E156" s="564">
        <v>310000</v>
      </c>
      <c r="F156" s="545">
        <f t="shared" si="17"/>
        <v>886000</v>
      </c>
      <c r="G156" s="545">
        <f t="shared" si="17"/>
        <v>0</v>
      </c>
      <c r="H156" s="545">
        <f t="shared" si="17"/>
        <v>886000</v>
      </c>
      <c r="I156" s="591">
        <f aca="true" t="shared" si="18" ref="I156:I168">AVERAGE(H156/F156*100)</f>
        <v>100</v>
      </c>
    </row>
    <row r="157" spans="1:9" ht="13.5">
      <c r="A157" s="537" t="s">
        <v>646</v>
      </c>
      <c r="B157" s="550"/>
      <c r="C157" s="551">
        <v>372</v>
      </c>
      <c r="D157" s="552" t="s">
        <v>78</v>
      </c>
      <c r="E157" s="558">
        <v>310000</v>
      </c>
      <c r="F157" s="546">
        <f>SUM(F158:F168)</f>
        <v>886000</v>
      </c>
      <c r="G157" s="546">
        <f>SUM(G158:G168)</f>
        <v>0</v>
      </c>
      <c r="H157" s="546">
        <f>SUM(H158:H168)</f>
        <v>886000</v>
      </c>
      <c r="I157" s="591">
        <f t="shared" si="18"/>
        <v>100</v>
      </c>
    </row>
    <row r="158" spans="1:9" ht="13.5">
      <c r="A158" s="537" t="s">
        <v>646</v>
      </c>
      <c r="B158" s="550" t="s">
        <v>467</v>
      </c>
      <c r="C158" s="551">
        <v>3721</v>
      </c>
      <c r="D158" s="552" t="s">
        <v>553</v>
      </c>
      <c r="E158" s="558">
        <v>240000</v>
      </c>
      <c r="F158" s="558">
        <v>140000</v>
      </c>
      <c r="G158" s="558">
        <v>0</v>
      </c>
      <c r="H158" s="546">
        <f aca="true" t="shared" si="19" ref="H158:H168">F158+G158</f>
        <v>140000</v>
      </c>
      <c r="I158" s="591">
        <f t="shared" si="18"/>
        <v>100</v>
      </c>
    </row>
    <row r="159" spans="1:9" ht="27">
      <c r="A159" s="537" t="s">
        <v>646</v>
      </c>
      <c r="B159" s="550" t="s">
        <v>469</v>
      </c>
      <c r="C159" s="551">
        <v>3721</v>
      </c>
      <c r="D159" s="552" t="s">
        <v>554</v>
      </c>
      <c r="E159" s="558">
        <v>240000</v>
      </c>
      <c r="F159" s="558">
        <v>80000</v>
      </c>
      <c r="G159" s="558">
        <v>0</v>
      </c>
      <c r="H159" s="546">
        <f t="shared" si="19"/>
        <v>80000</v>
      </c>
      <c r="I159" s="591">
        <f t="shared" si="18"/>
        <v>100</v>
      </c>
    </row>
    <row r="160" spans="1:9" ht="27">
      <c r="A160" s="537" t="s">
        <v>646</v>
      </c>
      <c r="B160" s="550" t="s">
        <v>470</v>
      </c>
      <c r="C160" s="551">
        <v>3721</v>
      </c>
      <c r="D160" s="552" t="s">
        <v>702</v>
      </c>
      <c r="E160" s="558">
        <v>240000</v>
      </c>
      <c r="F160" s="558">
        <v>110000</v>
      </c>
      <c r="G160" s="558">
        <v>0</v>
      </c>
      <c r="H160" s="546">
        <f t="shared" si="19"/>
        <v>110000</v>
      </c>
      <c r="I160" s="591">
        <f t="shared" si="18"/>
        <v>100</v>
      </c>
    </row>
    <row r="161" spans="1:9" ht="27">
      <c r="A161" s="537" t="s">
        <v>646</v>
      </c>
      <c r="B161" s="550" t="s">
        <v>472</v>
      </c>
      <c r="C161" s="551">
        <v>3721</v>
      </c>
      <c r="D161" s="552" t="s">
        <v>724</v>
      </c>
      <c r="E161" s="558">
        <v>240000</v>
      </c>
      <c r="F161" s="558">
        <v>100000</v>
      </c>
      <c r="G161" s="558">
        <v>0</v>
      </c>
      <c r="H161" s="546">
        <f t="shared" si="19"/>
        <v>100000</v>
      </c>
      <c r="I161" s="591">
        <f t="shared" si="18"/>
        <v>100</v>
      </c>
    </row>
    <row r="162" spans="1:9" s="672" customFormat="1" ht="27">
      <c r="A162" s="537" t="s">
        <v>646</v>
      </c>
      <c r="B162" s="550" t="s">
        <v>566</v>
      </c>
      <c r="C162" s="551">
        <v>3721</v>
      </c>
      <c r="D162" s="552" t="s">
        <v>763</v>
      </c>
      <c r="E162" s="558">
        <v>70000</v>
      </c>
      <c r="F162" s="558">
        <v>50000</v>
      </c>
      <c r="G162" s="558">
        <v>0</v>
      </c>
      <c r="H162" s="546">
        <f t="shared" si="19"/>
        <v>50000</v>
      </c>
      <c r="I162" s="591">
        <f t="shared" si="18"/>
        <v>100</v>
      </c>
    </row>
    <row r="163" spans="1:9" ht="27">
      <c r="A163" s="537" t="s">
        <v>646</v>
      </c>
      <c r="B163" s="550" t="s">
        <v>473</v>
      </c>
      <c r="C163" s="551">
        <v>3722</v>
      </c>
      <c r="D163" s="552" t="s">
        <v>555</v>
      </c>
      <c r="E163" s="558">
        <v>70000</v>
      </c>
      <c r="F163" s="558">
        <v>200000</v>
      </c>
      <c r="G163" s="558">
        <v>0</v>
      </c>
      <c r="H163" s="546">
        <f t="shared" si="19"/>
        <v>200000</v>
      </c>
      <c r="I163" s="591">
        <f t="shared" si="18"/>
        <v>100</v>
      </c>
    </row>
    <row r="164" spans="1:9" ht="27">
      <c r="A164" s="537" t="s">
        <v>646</v>
      </c>
      <c r="B164" s="550" t="s">
        <v>475</v>
      </c>
      <c r="C164" s="551">
        <v>3722</v>
      </c>
      <c r="D164" s="552" t="s">
        <v>556</v>
      </c>
      <c r="E164" s="558">
        <v>70000</v>
      </c>
      <c r="F164" s="558">
        <v>6000</v>
      </c>
      <c r="G164" s="558">
        <v>0</v>
      </c>
      <c r="H164" s="546">
        <f t="shared" si="19"/>
        <v>6000</v>
      </c>
      <c r="I164" s="591">
        <f t="shared" si="18"/>
        <v>100</v>
      </c>
    </row>
    <row r="165" spans="1:9" ht="27">
      <c r="A165" s="537" t="s">
        <v>646</v>
      </c>
      <c r="B165" s="550" t="s">
        <v>476</v>
      </c>
      <c r="C165" s="551">
        <v>3722</v>
      </c>
      <c r="D165" s="552" t="s">
        <v>557</v>
      </c>
      <c r="E165" s="558">
        <v>70000</v>
      </c>
      <c r="F165" s="558">
        <v>60000</v>
      </c>
      <c r="G165" s="558">
        <v>0</v>
      </c>
      <c r="H165" s="546">
        <f t="shared" si="19"/>
        <v>60000</v>
      </c>
      <c r="I165" s="591">
        <f t="shared" si="18"/>
        <v>100</v>
      </c>
    </row>
    <row r="166" spans="1:9" ht="27">
      <c r="A166" s="537" t="s">
        <v>646</v>
      </c>
      <c r="B166" s="550" t="s">
        <v>771</v>
      </c>
      <c r="C166" s="551">
        <v>3722</v>
      </c>
      <c r="D166" s="552" t="s">
        <v>558</v>
      </c>
      <c r="E166" s="558">
        <v>70000</v>
      </c>
      <c r="F166" s="558">
        <v>50000</v>
      </c>
      <c r="G166" s="558">
        <v>0</v>
      </c>
      <c r="H166" s="546">
        <f t="shared" si="19"/>
        <v>50000</v>
      </c>
      <c r="I166" s="591">
        <f t="shared" si="18"/>
        <v>100</v>
      </c>
    </row>
    <row r="167" spans="1:9" ht="27">
      <c r="A167" s="537" t="s">
        <v>646</v>
      </c>
      <c r="B167" s="550" t="s">
        <v>477</v>
      </c>
      <c r="C167" s="551">
        <v>3722</v>
      </c>
      <c r="D167" s="552" t="s">
        <v>559</v>
      </c>
      <c r="E167" s="558">
        <v>70000</v>
      </c>
      <c r="F167" s="558">
        <v>60000</v>
      </c>
      <c r="G167" s="558">
        <v>0</v>
      </c>
      <c r="H167" s="546">
        <f t="shared" si="19"/>
        <v>60000</v>
      </c>
      <c r="I167" s="591">
        <f t="shared" si="18"/>
        <v>100</v>
      </c>
    </row>
    <row r="168" spans="1:9" ht="27.75" thickBot="1">
      <c r="A168" s="537" t="s">
        <v>646</v>
      </c>
      <c r="B168" s="572" t="s">
        <v>478</v>
      </c>
      <c r="C168" s="573">
        <v>3722</v>
      </c>
      <c r="D168" s="574" t="s">
        <v>560</v>
      </c>
      <c r="E168" s="598">
        <v>70000</v>
      </c>
      <c r="F168" s="598">
        <v>30000</v>
      </c>
      <c r="G168" s="598">
        <v>0</v>
      </c>
      <c r="H168" s="546">
        <f t="shared" si="19"/>
        <v>30000</v>
      </c>
      <c r="I168" s="595">
        <f t="shared" si="18"/>
        <v>100</v>
      </c>
    </row>
    <row r="169" spans="1:9" s="634" customFormat="1" ht="15.75" thickTop="1">
      <c r="A169" s="590"/>
      <c r="B169" s="578"/>
      <c r="C169" s="578"/>
      <c r="D169" s="584" t="s">
        <v>214</v>
      </c>
      <c r="E169" s="559"/>
      <c r="F169" s="557"/>
      <c r="G169" s="557"/>
      <c r="H169" s="557"/>
      <c r="I169" s="768">
        <f>AVERAGE(H171/F171*100)</f>
        <v>100</v>
      </c>
    </row>
    <row r="170" spans="1:9" s="460" customFormat="1" ht="13.5">
      <c r="A170" s="590"/>
      <c r="B170" s="578"/>
      <c r="C170" s="578"/>
      <c r="D170" s="583" t="s">
        <v>203</v>
      </c>
      <c r="E170" s="558"/>
      <c r="F170" s="557"/>
      <c r="G170" s="557"/>
      <c r="H170" s="557"/>
      <c r="I170" s="767"/>
    </row>
    <row r="171" spans="1:9" ht="30.75">
      <c r="A171" s="635"/>
      <c r="B171" s="636"/>
      <c r="C171" s="636"/>
      <c r="D171" s="640" t="s">
        <v>694</v>
      </c>
      <c r="E171" s="637">
        <v>15000</v>
      </c>
      <c r="F171" s="633">
        <f aca="true" t="shared" si="20" ref="F171:H173">SUM(F172)</f>
        <v>36000</v>
      </c>
      <c r="G171" s="633">
        <f t="shared" si="20"/>
        <v>0</v>
      </c>
      <c r="H171" s="633">
        <f t="shared" si="20"/>
        <v>36000</v>
      </c>
      <c r="I171" s="767"/>
    </row>
    <row r="172" spans="1:9" ht="13.5">
      <c r="A172" s="612" t="s">
        <v>647</v>
      </c>
      <c r="B172" s="613"/>
      <c r="C172" s="565">
        <v>38</v>
      </c>
      <c r="D172" s="549" t="s">
        <v>81</v>
      </c>
      <c r="E172" s="564">
        <v>15000</v>
      </c>
      <c r="F172" s="545">
        <f t="shared" si="20"/>
        <v>36000</v>
      </c>
      <c r="G172" s="545">
        <f t="shared" si="20"/>
        <v>0</v>
      </c>
      <c r="H172" s="545">
        <f t="shared" si="20"/>
        <v>36000</v>
      </c>
      <c r="I172" s="591">
        <f>AVERAGE(H172/F172*100)</f>
        <v>100</v>
      </c>
    </row>
    <row r="173" spans="1:9" ht="13.5">
      <c r="A173" s="538" t="s">
        <v>647</v>
      </c>
      <c r="B173" s="563"/>
      <c r="C173" s="562">
        <v>381</v>
      </c>
      <c r="D173" s="552" t="s">
        <v>38</v>
      </c>
      <c r="E173" s="558">
        <v>15000</v>
      </c>
      <c r="F173" s="546">
        <f t="shared" si="20"/>
        <v>36000</v>
      </c>
      <c r="G173" s="546">
        <f t="shared" si="20"/>
        <v>0</v>
      </c>
      <c r="H173" s="546">
        <f t="shared" si="20"/>
        <v>36000</v>
      </c>
      <c r="I173" s="591">
        <f>AVERAGE(H173/F173*100)</f>
        <v>100</v>
      </c>
    </row>
    <row r="174" spans="1:9" ht="14.25" thickBot="1">
      <c r="A174" s="599" t="s">
        <v>647</v>
      </c>
      <c r="B174" s="600" t="s">
        <v>479</v>
      </c>
      <c r="C174" s="601">
        <v>3811</v>
      </c>
      <c r="D174" s="574" t="s">
        <v>737</v>
      </c>
      <c r="E174" s="598">
        <v>15000</v>
      </c>
      <c r="F174" s="598">
        <f>15000+15000+6000</f>
        <v>36000</v>
      </c>
      <c r="G174" s="598">
        <v>0</v>
      </c>
      <c r="H174" s="575">
        <f>F174+G174</f>
        <v>36000</v>
      </c>
      <c r="I174" s="595">
        <f>AVERAGE(H174/F174*100)</f>
        <v>100</v>
      </c>
    </row>
    <row r="175" spans="1:9" s="634" customFormat="1" ht="15.75" thickTop="1">
      <c r="A175" s="590"/>
      <c r="B175" s="578"/>
      <c r="C175" s="578"/>
      <c r="D175" s="584" t="s">
        <v>214</v>
      </c>
      <c r="E175" s="559"/>
      <c r="F175" s="557"/>
      <c r="G175" s="557"/>
      <c r="H175" s="557"/>
      <c r="I175" s="768">
        <f>AVERAGE(H177/F177*100)</f>
        <v>150</v>
      </c>
    </row>
    <row r="176" spans="1:9" s="460" customFormat="1" ht="13.5">
      <c r="A176" s="590"/>
      <c r="B176" s="578"/>
      <c r="C176" s="578"/>
      <c r="D176" s="583" t="s">
        <v>474</v>
      </c>
      <c r="E176" s="558"/>
      <c r="F176" s="557"/>
      <c r="G176" s="557"/>
      <c r="H176" s="557"/>
      <c r="I176" s="767"/>
    </row>
    <row r="177" spans="1:9" ht="30.75">
      <c r="A177" s="635"/>
      <c r="B177" s="636"/>
      <c r="C177" s="636"/>
      <c r="D177" s="640" t="s">
        <v>588</v>
      </c>
      <c r="E177" s="637">
        <v>10000</v>
      </c>
      <c r="F177" s="633">
        <f aca="true" t="shared" si="21" ref="F177:H179">SUM(F178)</f>
        <v>30000</v>
      </c>
      <c r="G177" s="633">
        <f t="shared" si="21"/>
        <v>15000</v>
      </c>
      <c r="H177" s="633">
        <f t="shared" si="21"/>
        <v>45000</v>
      </c>
      <c r="I177" s="767"/>
    </row>
    <row r="178" spans="1:9" ht="13.5">
      <c r="A178" s="612" t="s">
        <v>648</v>
      </c>
      <c r="B178" s="613"/>
      <c r="C178" s="565">
        <v>37</v>
      </c>
      <c r="D178" s="549" t="s">
        <v>78</v>
      </c>
      <c r="E178" s="564">
        <v>10000</v>
      </c>
      <c r="F178" s="545">
        <f t="shared" si="21"/>
        <v>30000</v>
      </c>
      <c r="G178" s="545">
        <f t="shared" si="21"/>
        <v>15000</v>
      </c>
      <c r="H178" s="545">
        <f t="shared" si="21"/>
        <v>45000</v>
      </c>
      <c r="I178" s="591">
        <f>AVERAGE(H178/F178*100)</f>
        <v>150</v>
      </c>
    </row>
    <row r="179" spans="1:9" s="616" customFormat="1" ht="17.25">
      <c r="A179" s="538" t="s">
        <v>648</v>
      </c>
      <c r="B179" s="563"/>
      <c r="C179" s="562">
        <v>372</v>
      </c>
      <c r="D179" s="552" t="s">
        <v>78</v>
      </c>
      <c r="E179" s="558">
        <v>10000</v>
      </c>
      <c r="F179" s="546">
        <f t="shared" si="21"/>
        <v>30000</v>
      </c>
      <c r="G179" s="546">
        <f t="shared" si="21"/>
        <v>15000</v>
      </c>
      <c r="H179" s="546">
        <f t="shared" si="21"/>
        <v>45000</v>
      </c>
      <c r="I179" s="591">
        <f>AVERAGE(H179/F179*100)</f>
        <v>150</v>
      </c>
    </row>
    <row r="180" spans="1:9" ht="14.25" thickBot="1">
      <c r="A180" s="538" t="s">
        <v>648</v>
      </c>
      <c r="B180" s="588" t="s">
        <v>481</v>
      </c>
      <c r="C180" s="586">
        <v>3722</v>
      </c>
      <c r="D180" s="554" t="s">
        <v>80</v>
      </c>
      <c r="E180" s="569">
        <v>10000</v>
      </c>
      <c r="F180" s="569">
        <v>30000</v>
      </c>
      <c r="G180" s="569">
        <v>15000</v>
      </c>
      <c r="H180" s="546">
        <f>F180+G180</f>
        <v>45000</v>
      </c>
      <c r="I180" s="591">
        <f>AVERAGE(H180/F180*100)</f>
        <v>150</v>
      </c>
    </row>
    <row r="181" spans="1:9" ht="18" thickBot="1">
      <c r="A181" s="772" t="s">
        <v>626</v>
      </c>
      <c r="B181" s="773"/>
      <c r="C181" s="773"/>
      <c r="D181" s="774"/>
      <c r="E181" s="615">
        <v>35000</v>
      </c>
      <c r="F181" s="615">
        <f>SUM(F184)</f>
        <v>70000</v>
      </c>
      <c r="G181" s="615">
        <f>SUM(G184)</f>
        <v>0</v>
      </c>
      <c r="H181" s="615">
        <f>SUM(H184)</f>
        <v>70000</v>
      </c>
      <c r="I181" s="620"/>
    </row>
    <row r="182" spans="1:9" s="634" customFormat="1" ht="15">
      <c r="A182" s="590"/>
      <c r="B182" s="578"/>
      <c r="C182" s="578"/>
      <c r="D182" s="584" t="s">
        <v>217</v>
      </c>
      <c r="E182" s="559"/>
      <c r="F182" s="557"/>
      <c r="G182" s="557"/>
      <c r="H182" s="557"/>
      <c r="I182" s="766">
        <f>AVERAGE(H184/F184*100)</f>
        <v>100</v>
      </c>
    </row>
    <row r="183" spans="1:9" s="460" customFormat="1" ht="13.5">
      <c r="A183" s="590"/>
      <c r="B183" s="578"/>
      <c r="C183" s="578"/>
      <c r="D183" s="583" t="s">
        <v>201</v>
      </c>
      <c r="E183" s="558"/>
      <c r="F183" s="557"/>
      <c r="G183" s="557"/>
      <c r="H183" s="557"/>
      <c r="I183" s="767"/>
    </row>
    <row r="184" spans="1:9" ht="15">
      <c r="A184" s="635"/>
      <c r="B184" s="636"/>
      <c r="C184" s="636"/>
      <c r="D184" s="640" t="s">
        <v>650</v>
      </c>
      <c r="E184" s="637">
        <v>35000</v>
      </c>
      <c r="F184" s="633">
        <f aca="true" t="shared" si="22" ref="F184:H186">SUM(F185)</f>
        <v>70000</v>
      </c>
      <c r="G184" s="633">
        <f t="shared" si="22"/>
        <v>0</v>
      </c>
      <c r="H184" s="633">
        <f t="shared" si="22"/>
        <v>70000</v>
      </c>
      <c r="I184" s="767"/>
    </row>
    <row r="185" spans="1:9" s="544" customFormat="1" ht="13.5">
      <c r="A185" s="539" t="s">
        <v>649</v>
      </c>
      <c r="B185" s="548"/>
      <c r="C185" s="536">
        <v>32</v>
      </c>
      <c r="D185" s="549" t="s">
        <v>186</v>
      </c>
      <c r="E185" s="564">
        <v>35000</v>
      </c>
      <c r="F185" s="545">
        <f t="shared" si="22"/>
        <v>70000</v>
      </c>
      <c r="G185" s="545">
        <f t="shared" si="22"/>
        <v>0</v>
      </c>
      <c r="H185" s="545">
        <f t="shared" si="22"/>
        <v>70000</v>
      </c>
      <c r="I185" s="591">
        <f>AVERAGE(H185/F185*100)</f>
        <v>100</v>
      </c>
    </row>
    <row r="186" spans="1:9" s="616" customFormat="1" ht="17.25">
      <c r="A186" s="537" t="s">
        <v>649</v>
      </c>
      <c r="B186" s="550"/>
      <c r="C186" s="551">
        <v>323</v>
      </c>
      <c r="D186" s="552" t="s">
        <v>57</v>
      </c>
      <c r="E186" s="558">
        <v>35000</v>
      </c>
      <c r="F186" s="546">
        <f t="shared" si="22"/>
        <v>70000</v>
      </c>
      <c r="G186" s="546">
        <f t="shared" si="22"/>
        <v>0</v>
      </c>
      <c r="H186" s="546">
        <f t="shared" si="22"/>
        <v>70000</v>
      </c>
      <c r="I186" s="591">
        <f>AVERAGE(H186/F186*100)</f>
        <v>100</v>
      </c>
    </row>
    <row r="187" spans="1:9" ht="14.25" thickBot="1">
      <c r="A187" s="537" t="s">
        <v>649</v>
      </c>
      <c r="B187" s="588" t="s">
        <v>483</v>
      </c>
      <c r="C187" s="586">
        <v>3234</v>
      </c>
      <c r="D187" s="554" t="s">
        <v>61</v>
      </c>
      <c r="E187" s="569">
        <v>35000</v>
      </c>
      <c r="F187" s="569">
        <v>70000</v>
      </c>
      <c r="G187" s="569">
        <v>0</v>
      </c>
      <c r="H187" s="546">
        <f>F187+G187</f>
        <v>70000</v>
      </c>
      <c r="I187" s="591">
        <f>AVERAGE(H187/F187*100)</f>
        <v>100</v>
      </c>
    </row>
    <row r="188" spans="1:9" ht="18" thickBot="1">
      <c r="A188" s="772" t="s">
        <v>627</v>
      </c>
      <c r="B188" s="773"/>
      <c r="C188" s="773"/>
      <c r="D188" s="774"/>
      <c r="E188" s="615">
        <v>40000</v>
      </c>
      <c r="F188" s="615">
        <f>SUM(F191+F197)</f>
        <v>70000</v>
      </c>
      <c r="G188" s="615">
        <f>SUM(G191+G197)</f>
        <v>0</v>
      </c>
      <c r="H188" s="615">
        <f>SUM(H191+H197)</f>
        <v>70000</v>
      </c>
      <c r="I188" s="620"/>
    </row>
    <row r="189" spans="1:9" s="634" customFormat="1" ht="15">
      <c r="A189" s="590"/>
      <c r="B189" s="578"/>
      <c r="C189" s="578"/>
      <c r="D189" s="584" t="s">
        <v>184</v>
      </c>
      <c r="E189" s="559"/>
      <c r="F189" s="557"/>
      <c r="G189" s="557"/>
      <c r="H189" s="557"/>
      <c r="I189" s="766">
        <f>AVERAGE(H191/F191*100)</f>
        <v>100</v>
      </c>
    </row>
    <row r="190" spans="1:9" s="460" customFormat="1" ht="13.5">
      <c r="A190" s="590"/>
      <c r="B190" s="578"/>
      <c r="C190" s="578"/>
      <c r="D190" s="583" t="s">
        <v>203</v>
      </c>
      <c r="E190" s="558"/>
      <c r="F190" s="557"/>
      <c r="G190" s="557"/>
      <c r="H190" s="557"/>
      <c r="I190" s="767"/>
    </row>
    <row r="191" spans="1:9" ht="30.75">
      <c r="A191" s="635"/>
      <c r="B191" s="636"/>
      <c r="C191" s="636"/>
      <c r="D191" s="640" t="s">
        <v>589</v>
      </c>
      <c r="E191" s="637">
        <v>40000</v>
      </c>
      <c r="F191" s="633">
        <f aca="true" t="shared" si="23" ref="F191:H193">SUM(F192)</f>
        <v>50000</v>
      </c>
      <c r="G191" s="633">
        <f t="shared" si="23"/>
        <v>0</v>
      </c>
      <c r="H191" s="633">
        <f t="shared" si="23"/>
        <v>50000</v>
      </c>
      <c r="I191" s="767"/>
    </row>
    <row r="192" spans="1:9" ht="13.5">
      <c r="A192" s="539" t="s">
        <v>651</v>
      </c>
      <c r="B192" s="548"/>
      <c r="C192" s="536">
        <v>36</v>
      </c>
      <c r="D192" s="549" t="s">
        <v>138</v>
      </c>
      <c r="E192" s="564">
        <v>40000</v>
      </c>
      <c r="F192" s="545">
        <f t="shared" si="23"/>
        <v>50000</v>
      </c>
      <c r="G192" s="545">
        <f t="shared" si="23"/>
        <v>0</v>
      </c>
      <c r="H192" s="545">
        <f t="shared" si="23"/>
        <v>50000</v>
      </c>
      <c r="I192" s="591">
        <f>AVERAGE(H192/F192*100)</f>
        <v>100</v>
      </c>
    </row>
    <row r="193" spans="1:9" ht="13.5">
      <c r="A193" s="537" t="s">
        <v>651</v>
      </c>
      <c r="B193" s="550"/>
      <c r="C193" s="551">
        <v>363</v>
      </c>
      <c r="D193" s="552" t="s">
        <v>141</v>
      </c>
      <c r="E193" s="558">
        <v>40000</v>
      </c>
      <c r="F193" s="546">
        <f t="shared" si="23"/>
        <v>50000</v>
      </c>
      <c r="G193" s="546">
        <f t="shared" si="23"/>
        <v>0</v>
      </c>
      <c r="H193" s="546">
        <f t="shared" si="23"/>
        <v>50000</v>
      </c>
      <c r="I193" s="591">
        <f>AVERAGE(H193/F193*100)</f>
        <v>100</v>
      </c>
    </row>
    <row r="194" spans="1:9" ht="14.25" thickBot="1">
      <c r="A194" s="596" t="s">
        <v>651</v>
      </c>
      <c r="B194" s="572" t="s">
        <v>484</v>
      </c>
      <c r="C194" s="573">
        <v>3632</v>
      </c>
      <c r="D194" s="574" t="s">
        <v>139</v>
      </c>
      <c r="E194" s="598">
        <v>40000</v>
      </c>
      <c r="F194" s="598">
        <v>50000</v>
      </c>
      <c r="G194" s="598">
        <v>0</v>
      </c>
      <c r="H194" s="575">
        <f>F194+G194</f>
        <v>50000</v>
      </c>
      <c r="I194" s="595">
        <f>AVERAGE(H194/F194*100)</f>
        <v>100</v>
      </c>
    </row>
    <row r="195" spans="1:9" s="634" customFormat="1" ht="15.75" thickTop="1">
      <c r="A195" s="590"/>
      <c r="B195" s="578"/>
      <c r="C195" s="578"/>
      <c r="D195" s="584" t="s">
        <v>184</v>
      </c>
      <c r="E195" s="559"/>
      <c r="F195" s="557"/>
      <c r="G195" s="557"/>
      <c r="H195" s="557"/>
      <c r="I195" s="768">
        <f>AVERAGE(H197/F197*100)</f>
        <v>100</v>
      </c>
    </row>
    <row r="196" spans="1:9" s="460" customFormat="1" ht="13.5">
      <c r="A196" s="590"/>
      <c r="B196" s="578"/>
      <c r="C196" s="578"/>
      <c r="D196" s="583" t="s">
        <v>203</v>
      </c>
      <c r="E196" s="558"/>
      <c r="F196" s="557"/>
      <c r="G196" s="557"/>
      <c r="H196" s="557"/>
      <c r="I196" s="767"/>
    </row>
    <row r="197" spans="1:9" ht="15">
      <c r="A197" s="635"/>
      <c r="B197" s="636"/>
      <c r="C197" s="636"/>
      <c r="D197" s="640" t="s">
        <v>590</v>
      </c>
      <c r="E197" s="637">
        <v>40000</v>
      </c>
      <c r="F197" s="633">
        <f aca="true" t="shared" si="24" ref="F197:H198">SUM(F198)</f>
        <v>20000</v>
      </c>
      <c r="G197" s="633">
        <f t="shared" si="24"/>
        <v>0</v>
      </c>
      <c r="H197" s="633">
        <f t="shared" si="24"/>
        <v>20000</v>
      </c>
      <c r="I197" s="767"/>
    </row>
    <row r="198" spans="1:9" ht="13.5">
      <c r="A198" s="539" t="s">
        <v>652</v>
      </c>
      <c r="B198" s="548"/>
      <c r="C198" s="536">
        <v>32</v>
      </c>
      <c r="D198" s="549" t="s">
        <v>48</v>
      </c>
      <c r="E198" s="564">
        <v>40000</v>
      </c>
      <c r="F198" s="545">
        <f t="shared" si="24"/>
        <v>20000</v>
      </c>
      <c r="G198" s="545">
        <f t="shared" si="24"/>
        <v>0</v>
      </c>
      <c r="H198" s="545">
        <f t="shared" si="24"/>
        <v>20000</v>
      </c>
      <c r="I198" s="591">
        <f>AVERAGE(H198/F198*100)</f>
        <v>100</v>
      </c>
    </row>
    <row r="199" spans="1:9" ht="13.5">
      <c r="A199" s="537" t="s">
        <v>652</v>
      </c>
      <c r="B199" s="550"/>
      <c r="C199" s="551">
        <v>323</v>
      </c>
      <c r="D199" s="552" t="s">
        <v>57</v>
      </c>
      <c r="E199" s="558">
        <v>40000</v>
      </c>
      <c r="F199" s="546">
        <f>SUM(F200:F201)</f>
        <v>20000</v>
      </c>
      <c r="G199" s="546">
        <f>SUM(G200:G201)</f>
        <v>0</v>
      </c>
      <c r="H199" s="546">
        <f>SUM(H200:H201)</f>
        <v>20000</v>
      </c>
      <c r="I199" s="591">
        <f>AVERAGE(H199/F199*100)</f>
        <v>100</v>
      </c>
    </row>
    <row r="200" spans="1:9" s="616" customFormat="1" ht="17.25">
      <c r="A200" s="537" t="s">
        <v>652</v>
      </c>
      <c r="B200" s="550" t="s">
        <v>486</v>
      </c>
      <c r="C200" s="551">
        <v>3236</v>
      </c>
      <c r="D200" s="552" t="s">
        <v>62</v>
      </c>
      <c r="E200" s="558">
        <v>40000</v>
      </c>
      <c r="F200" s="558">
        <v>8500</v>
      </c>
      <c r="G200" s="558">
        <v>0</v>
      </c>
      <c r="H200" s="546">
        <f>F200+G200</f>
        <v>8500</v>
      </c>
      <c r="I200" s="591">
        <f>AVERAGE(H200/F200*100)</f>
        <v>100</v>
      </c>
    </row>
    <row r="201" spans="1:9" ht="14.25" thickBot="1">
      <c r="A201" s="537" t="s">
        <v>652</v>
      </c>
      <c r="B201" s="561" t="s">
        <v>487</v>
      </c>
      <c r="C201" s="587">
        <v>3236</v>
      </c>
      <c r="D201" s="554" t="s">
        <v>62</v>
      </c>
      <c r="E201" s="569">
        <v>40000</v>
      </c>
      <c r="F201" s="569">
        <v>11500</v>
      </c>
      <c r="G201" s="569">
        <v>0</v>
      </c>
      <c r="H201" s="546">
        <f>F201+G201</f>
        <v>11500</v>
      </c>
      <c r="I201" s="591">
        <f>AVERAGE(H201/F201*100)</f>
        <v>100</v>
      </c>
    </row>
    <row r="202" spans="1:9" ht="18" thickBot="1">
      <c r="A202" s="772" t="s">
        <v>628</v>
      </c>
      <c r="B202" s="773"/>
      <c r="C202" s="773"/>
      <c r="D202" s="774"/>
      <c r="E202" s="615">
        <f>SUM(E205+E214+E220+E226+E233)</f>
        <v>120000</v>
      </c>
      <c r="F202" s="615">
        <f>SUM(F205+F214+F220+F226+F233)</f>
        <v>270000</v>
      </c>
      <c r="G202" s="615">
        <f>SUM(G205+G214+G220+G226+G233)</f>
        <v>0</v>
      </c>
      <c r="H202" s="615">
        <f>SUM(H205+H214+H220+H226+H233)</f>
        <v>270000</v>
      </c>
      <c r="I202" s="620"/>
    </row>
    <row r="203" spans="1:9" s="634" customFormat="1" ht="15">
      <c r="A203" s="590"/>
      <c r="B203" s="578"/>
      <c r="C203" s="578"/>
      <c r="D203" s="584" t="s">
        <v>220</v>
      </c>
      <c r="E203" s="559"/>
      <c r="F203" s="557"/>
      <c r="G203" s="557"/>
      <c r="H203" s="557"/>
      <c r="I203" s="766">
        <f>AVERAGE(H205/F205*100)</f>
        <v>100</v>
      </c>
    </row>
    <row r="204" spans="1:9" s="460" customFormat="1" ht="13.5">
      <c r="A204" s="590"/>
      <c r="B204" s="578"/>
      <c r="C204" s="578"/>
      <c r="D204" s="583" t="s">
        <v>221</v>
      </c>
      <c r="E204" s="558"/>
      <c r="F204" s="557"/>
      <c r="G204" s="557"/>
      <c r="H204" s="557"/>
      <c r="I204" s="767"/>
    </row>
    <row r="205" spans="1:9" ht="15">
      <c r="A205" s="635"/>
      <c r="B205" s="636"/>
      <c r="C205" s="636"/>
      <c r="D205" s="640" t="s">
        <v>591</v>
      </c>
      <c r="E205" s="637">
        <v>50000</v>
      </c>
      <c r="F205" s="633">
        <f>SUM(F206+F209)</f>
        <v>220000</v>
      </c>
      <c r="G205" s="633">
        <f>SUM(G206+G209)</f>
        <v>0</v>
      </c>
      <c r="H205" s="633">
        <f>SUM(H206+H209)</f>
        <v>220000</v>
      </c>
      <c r="I205" s="767"/>
    </row>
    <row r="206" spans="1:9" ht="13.5">
      <c r="A206" s="612" t="s">
        <v>653</v>
      </c>
      <c r="B206" s="613"/>
      <c r="C206" s="565">
        <v>32</v>
      </c>
      <c r="D206" s="549" t="s">
        <v>186</v>
      </c>
      <c r="E206" s="564">
        <v>50000</v>
      </c>
      <c r="F206" s="545">
        <f aca="true" t="shared" si="25" ref="F206:H207">SUM(F207)</f>
        <v>20000</v>
      </c>
      <c r="G206" s="545">
        <f t="shared" si="25"/>
        <v>0</v>
      </c>
      <c r="H206" s="545">
        <f t="shared" si="25"/>
        <v>20000</v>
      </c>
      <c r="I206" s="591">
        <f aca="true" t="shared" si="26" ref="I206:I211">AVERAGE(H206/F206*100)</f>
        <v>100</v>
      </c>
    </row>
    <row r="207" spans="1:9" s="460" customFormat="1" ht="13.5">
      <c r="A207" s="538" t="s">
        <v>653</v>
      </c>
      <c r="B207" s="563"/>
      <c r="C207" s="562">
        <v>323</v>
      </c>
      <c r="D207" s="552" t="s">
        <v>57</v>
      </c>
      <c r="E207" s="558">
        <v>50000</v>
      </c>
      <c r="F207" s="546">
        <f t="shared" si="25"/>
        <v>20000</v>
      </c>
      <c r="G207" s="546">
        <f t="shared" si="25"/>
        <v>0</v>
      </c>
      <c r="H207" s="546">
        <f t="shared" si="25"/>
        <v>20000</v>
      </c>
      <c r="I207" s="591">
        <f t="shared" si="26"/>
        <v>100</v>
      </c>
    </row>
    <row r="208" spans="1:9" ht="13.5">
      <c r="A208" s="538" t="s">
        <v>653</v>
      </c>
      <c r="B208" s="563" t="s">
        <v>488</v>
      </c>
      <c r="C208" s="562">
        <v>3239</v>
      </c>
      <c r="D208" s="552" t="s">
        <v>480</v>
      </c>
      <c r="E208" s="558">
        <v>50000</v>
      </c>
      <c r="F208" s="558">
        <v>20000</v>
      </c>
      <c r="G208" s="558">
        <v>0</v>
      </c>
      <c r="H208" s="546">
        <f>F208+G208</f>
        <v>20000</v>
      </c>
      <c r="I208" s="591">
        <f t="shared" si="26"/>
        <v>100</v>
      </c>
    </row>
    <row r="209" spans="1:9" ht="13.5">
      <c r="A209" s="612" t="s">
        <v>653</v>
      </c>
      <c r="B209" s="548"/>
      <c r="C209" s="536">
        <v>38</v>
      </c>
      <c r="D209" s="549" t="s">
        <v>81</v>
      </c>
      <c r="E209" s="545">
        <v>70000</v>
      </c>
      <c r="F209" s="545">
        <f aca="true" t="shared" si="27" ref="F209:H210">SUM(F210)</f>
        <v>200000</v>
      </c>
      <c r="G209" s="545">
        <f t="shared" si="27"/>
        <v>0</v>
      </c>
      <c r="H209" s="545">
        <f t="shared" si="27"/>
        <v>200000</v>
      </c>
      <c r="I209" s="591">
        <f t="shared" si="26"/>
        <v>100</v>
      </c>
    </row>
    <row r="210" spans="1:9" ht="13.5">
      <c r="A210" s="538" t="s">
        <v>653</v>
      </c>
      <c r="B210" s="550"/>
      <c r="C210" s="551">
        <v>381</v>
      </c>
      <c r="D210" s="552" t="s">
        <v>38</v>
      </c>
      <c r="E210" s="546">
        <v>50000</v>
      </c>
      <c r="F210" s="546">
        <f t="shared" si="27"/>
        <v>200000</v>
      </c>
      <c r="G210" s="546">
        <f t="shared" si="27"/>
        <v>0</v>
      </c>
      <c r="H210" s="546">
        <f t="shared" si="27"/>
        <v>200000</v>
      </c>
      <c r="I210" s="591">
        <f t="shared" si="26"/>
        <v>100</v>
      </c>
    </row>
    <row r="211" spans="1:9" ht="14.25" thickBot="1">
      <c r="A211" s="599" t="s">
        <v>653</v>
      </c>
      <c r="B211" s="572" t="s">
        <v>490</v>
      </c>
      <c r="C211" s="573">
        <v>3811</v>
      </c>
      <c r="D211" s="574" t="s">
        <v>561</v>
      </c>
      <c r="E211" s="575">
        <v>50000</v>
      </c>
      <c r="F211" s="575">
        <v>200000</v>
      </c>
      <c r="G211" s="575">
        <v>0</v>
      </c>
      <c r="H211" s="575">
        <f>F211+G211</f>
        <v>200000</v>
      </c>
      <c r="I211" s="595">
        <f t="shared" si="26"/>
        <v>100</v>
      </c>
    </row>
    <row r="212" spans="1:9" s="634" customFormat="1" ht="15.75" thickTop="1">
      <c r="A212" s="590"/>
      <c r="B212" s="578"/>
      <c r="C212" s="578"/>
      <c r="D212" s="584" t="s">
        <v>220</v>
      </c>
      <c r="E212" s="559"/>
      <c r="F212" s="557"/>
      <c r="G212" s="557"/>
      <c r="H212" s="557"/>
      <c r="I212" s="768">
        <v>0</v>
      </c>
    </row>
    <row r="213" spans="1:9" s="460" customFormat="1" ht="13.5">
      <c r="A213" s="590"/>
      <c r="B213" s="578"/>
      <c r="C213" s="578"/>
      <c r="D213" s="584" t="s">
        <v>592</v>
      </c>
      <c r="E213" s="558"/>
      <c r="F213" s="557"/>
      <c r="G213" s="557"/>
      <c r="H213" s="557"/>
      <c r="I213" s="767"/>
    </row>
    <row r="214" spans="1:9" ht="15">
      <c r="A214" s="635"/>
      <c r="B214" s="636"/>
      <c r="C214" s="636"/>
      <c r="D214" s="641" t="s">
        <v>593</v>
      </c>
      <c r="E214" s="637">
        <v>0</v>
      </c>
      <c r="F214" s="633">
        <f aca="true" t="shared" si="28" ref="F214:H216">SUM(F215)</f>
        <v>0</v>
      </c>
      <c r="G214" s="633">
        <f t="shared" si="28"/>
        <v>0</v>
      </c>
      <c r="H214" s="633">
        <f t="shared" si="28"/>
        <v>0</v>
      </c>
      <c r="I214" s="767"/>
    </row>
    <row r="215" spans="1:9" ht="13.5">
      <c r="A215" s="612" t="s">
        <v>654</v>
      </c>
      <c r="B215" s="548"/>
      <c r="C215" s="536">
        <v>42</v>
      </c>
      <c r="D215" s="549" t="s">
        <v>97</v>
      </c>
      <c r="E215" s="564">
        <v>0</v>
      </c>
      <c r="F215" s="545">
        <f t="shared" si="28"/>
        <v>0</v>
      </c>
      <c r="G215" s="545">
        <f t="shared" si="28"/>
        <v>0</v>
      </c>
      <c r="H215" s="545">
        <f t="shared" si="28"/>
        <v>0</v>
      </c>
      <c r="I215" s="591">
        <v>0</v>
      </c>
    </row>
    <row r="216" spans="1:9" ht="13.5">
      <c r="A216" s="538" t="s">
        <v>654</v>
      </c>
      <c r="B216" s="550"/>
      <c r="C216" s="551">
        <v>426</v>
      </c>
      <c r="D216" s="552" t="s">
        <v>119</v>
      </c>
      <c r="E216" s="558">
        <v>0</v>
      </c>
      <c r="F216" s="546">
        <f t="shared" si="28"/>
        <v>0</v>
      </c>
      <c r="G216" s="546">
        <f t="shared" si="28"/>
        <v>0</v>
      </c>
      <c r="H216" s="546">
        <f t="shared" si="28"/>
        <v>0</v>
      </c>
      <c r="I216" s="591">
        <v>0</v>
      </c>
    </row>
    <row r="217" spans="1:9" ht="14.25" thickBot="1">
      <c r="A217" s="599" t="s">
        <v>654</v>
      </c>
      <c r="B217" s="600" t="s">
        <v>491</v>
      </c>
      <c r="C217" s="601">
        <v>4264</v>
      </c>
      <c r="D217" s="574" t="s">
        <v>482</v>
      </c>
      <c r="E217" s="598">
        <v>0</v>
      </c>
      <c r="F217" s="598">
        <v>0</v>
      </c>
      <c r="G217" s="598">
        <v>0</v>
      </c>
      <c r="H217" s="575">
        <f>F217+G217</f>
        <v>0</v>
      </c>
      <c r="I217" s="595">
        <v>0</v>
      </c>
    </row>
    <row r="218" spans="1:9" s="634" customFormat="1" ht="15.75" thickTop="1">
      <c r="A218" s="590"/>
      <c r="B218" s="578"/>
      <c r="C218" s="578"/>
      <c r="D218" s="584" t="s">
        <v>220</v>
      </c>
      <c r="E218" s="559"/>
      <c r="F218" s="557"/>
      <c r="G218" s="557"/>
      <c r="H218" s="557"/>
      <c r="I218" s="768">
        <f>AVERAGE(H220/F220*100)</f>
        <v>100</v>
      </c>
    </row>
    <row r="219" spans="1:9" s="460" customFormat="1" ht="13.5">
      <c r="A219" s="590"/>
      <c r="B219" s="578"/>
      <c r="C219" s="578"/>
      <c r="D219" s="584" t="s">
        <v>203</v>
      </c>
      <c r="E219" s="558"/>
      <c r="F219" s="557"/>
      <c r="G219" s="557"/>
      <c r="H219" s="557"/>
      <c r="I219" s="767"/>
    </row>
    <row r="220" spans="1:9" ht="15">
      <c r="A220" s="635"/>
      <c r="B220" s="636"/>
      <c r="C220" s="636"/>
      <c r="D220" s="640" t="s">
        <v>594</v>
      </c>
      <c r="E220" s="637">
        <v>5000</v>
      </c>
      <c r="F220" s="633">
        <f aca="true" t="shared" si="29" ref="F220:H222">SUM(F221)</f>
        <v>5000</v>
      </c>
      <c r="G220" s="633">
        <f t="shared" si="29"/>
        <v>0</v>
      </c>
      <c r="H220" s="633">
        <f t="shared" si="29"/>
        <v>5000</v>
      </c>
      <c r="I220" s="767"/>
    </row>
    <row r="221" spans="1:9" ht="13.5">
      <c r="A221" s="612" t="s">
        <v>655</v>
      </c>
      <c r="B221" s="613"/>
      <c r="C221" s="565">
        <v>38</v>
      </c>
      <c r="D221" s="549" t="s">
        <v>81</v>
      </c>
      <c r="E221" s="564">
        <v>5000</v>
      </c>
      <c r="F221" s="545">
        <f t="shared" si="29"/>
        <v>5000</v>
      </c>
      <c r="G221" s="545">
        <f t="shared" si="29"/>
        <v>0</v>
      </c>
      <c r="H221" s="545">
        <f t="shared" si="29"/>
        <v>5000</v>
      </c>
      <c r="I221" s="591">
        <f>AVERAGE(H221/F221*100)</f>
        <v>100</v>
      </c>
    </row>
    <row r="222" spans="1:9" ht="13.5">
      <c r="A222" s="538" t="s">
        <v>655</v>
      </c>
      <c r="B222" s="563"/>
      <c r="C222" s="562">
        <v>381</v>
      </c>
      <c r="D222" s="552" t="s">
        <v>38</v>
      </c>
      <c r="E222" s="558">
        <v>5000</v>
      </c>
      <c r="F222" s="546">
        <f t="shared" si="29"/>
        <v>5000</v>
      </c>
      <c r="G222" s="546">
        <f t="shared" si="29"/>
        <v>0</v>
      </c>
      <c r="H222" s="546">
        <f t="shared" si="29"/>
        <v>5000</v>
      </c>
      <c r="I222" s="591">
        <f>AVERAGE(H222/F222*100)</f>
        <v>100</v>
      </c>
    </row>
    <row r="223" spans="1:9" ht="14.25" thickBot="1">
      <c r="A223" s="599" t="s">
        <v>655</v>
      </c>
      <c r="B223" s="600" t="s">
        <v>492</v>
      </c>
      <c r="C223" s="601">
        <v>3811</v>
      </c>
      <c r="D223" s="574" t="s">
        <v>86</v>
      </c>
      <c r="E223" s="598">
        <v>5000</v>
      </c>
      <c r="F223" s="598">
        <v>5000</v>
      </c>
      <c r="G223" s="598">
        <v>0</v>
      </c>
      <c r="H223" s="575">
        <f>F223+G223</f>
        <v>5000</v>
      </c>
      <c r="I223" s="595">
        <f>AVERAGE(H223/F223*100)</f>
        <v>100</v>
      </c>
    </row>
    <row r="224" spans="1:9" s="634" customFormat="1" ht="15.75" thickTop="1">
      <c r="A224" s="590"/>
      <c r="B224" s="578"/>
      <c r="C224" s="578"/>
      <c r="D224" s="584" t="s">
        <v>220</v>
      </c>
      <c r="E224" s="559"/>
      <c r="F224" s="557"/>
      <c r="G224" s="557"/>
      <c r="H224" s="557"/>
      <c r="I224" s="768">
        <f>AVERAGE(H226/F226*100)</f>
        <v>100</v>
      </c>
    </row>
    <row r="225" spans="1:9" s="614" customFormat="1" ht="13.5">
      <c r="A225" s="590"/>
      <c r="B225" s="578"/>
      <c r="C225" s="578"/>
      <c r="D225" s="583" t="s">
        <v>203</v>
      </c>
      <c r="E225" s="558"/>
      <c r="F225" s="557"/>
      <c r="G225" s="557"/>
      <c r="H225" s="557"/>
      <c r="I225" s="767"/>
    </row>
    <row r="226" spans="1:9" ht="15">
      <c r="A226" s="635"/>
      <c r="B226" s="636"/>
      <c r="C226" s="636"/>
      <c r="D226" s="650" t="s">
        <v>595</v>
      </c>
      <c r="E226" s="637">
        <v>20000</v>
      </c>
      <c r="F226" s="633">
        <f aca="true" t="shared" si="30" ref="F226:H228">SUM(F227)</f>
        <v>20000</v>
      </c>
      <c r="G226" s="633">
        <f t="shared" si="30"/>
        <v>0</v>
      </c>
      <c r="H226" s="633">
        <f t="shared" si="30"/>
        <v>20000</v>
      </c>
      <c r="I226" s="767"/>
    </row>
    <row r="227" spans="1:9" ht="13.5">
      <c r="A227" s="612" t="s">
        <v>656</v>
      </c>
      <c r="B227" s="613"/>
      <c r="C227" s="536">
        <v>32</v>
      </c>
      <c r="D227" s="549" t="s">
        <v>186</v>
      </c>
      <c r="E227" s="564">
        <v>20000</v>
      </c>
      <c r="F227" s="545">
        <f t="shared" si="30"/>
        <v>20000</v>
      </c>
      <c r="G227" s="545">
        <f t="shared" si="30"/>
        <v>0</v>
      </c>
      <c r="H227" s="545">
        <f t="shared" si="30"/>
        <v>20000</v>
      </c>
      <c r="I227" s="591">
        <f>AVERAGE(H227/F227*100)</f>
        <v>100</v>
      </c>
    </row>
    <row r="228" spans="1:9" ht="13.5">
      <c r="A228" s="538" t="s">
        <v>656</v>
      </c>
      <c r="B228" s="563"/>
      <c r="C228" s="551">
        <v>322</v>
      </c>
      <c r="D228" s="552" t="s">
        <v>53</v>
      </c>
      <c r="E228" s="558">
        <v>20000</v>
      </c>
      <c r="F228" s="546">
        <f t="shared" si="30"/>
        <v>20000</v>
      </c>
      <c r="G228" s="546">
        <f t="shared" si="30"/>
        <v>0</v>
      </c>
      <c r="H228" s="546">
        <f t="shared" si="30"/>
        <v>20000</v>
      </c>
      <c r="I228" s="591">
        <f>AVERAGE(H228/F228*100)</f>
        <v>100</v>
      </c>
    </row>
    <row r="229" spans="1:9" ht="14.25" thickBot="1">
      <c r="A229" s="599" t="s">
        <v>656</v>
      </c>
      <c r="B229" s="600" t="s">
        <v>493</v>
      </c>
      <c r="C229" s="573">
        <v>3227</v>
      </c>
      <c r="D229" s="574" t="s">
        <v>485</v>
      </c>
      <c r="E229" s="598">
        <v>20000</v>
      </c>
      <c r="F229" s="598">
        <v>20000</v>
      </c>
      <c r="G229" s="598">
        <v>0</v>
      </c>
      <c r="H229" s="575">
        <f>F229+G229</f>
        <v>20000</v>
      </c>
      <c r="I229" s="595">
        <f>AVERAGE(H229/F229*100)</f>
        <v>100</v>
      </c>
    </row>
    <row r="230" spans="1:9" s="634" customFormat="1" ht="15.75" thickTop="1">
      <c r="A230" s="590"/>
      <c r="B230" s="578"/>
      <c r="C230" s="578"/>
      <c r="D230" s="584" t="s">
        <v>220</v>
      </c>
      <c r="E230" s="559"/>
      <c r="F230" s="557"/>
      <c r="G230" s="557"/>
      <c r="H230" s="557"/>
      <c r="I230" s="673"/>
    </row>
    <row r="231" spans="1:9" s="634" customFormat="1" ht="15">
      <c r="A231" s="590"/>
      <c r="B231" s="578"/>
      <c r="C231" s="578"/>
      <c r="D231" s="583" t="s">
        <v>658</v>
      </c>
      <c r="E231" s="558"/>
      <c r="F231" s="557"/>
      <c r="G231" s="557"/>
      <c r="H231" s="557"/>
      <c r="I231" s="768">
        <f>AVERAGE(H233/F233*100)</f>
        <v>100</v>
      </c>
    </row>
    <row r="232" spans="1:9" s="460" customFormat="1" ht="15">
      <c r="A232" s="635"/>
      <c r="B232" s="636"/>
      <c r="C232" s="636"/>
      <c r="D232" s="792" t="s">
        <v>695</v>
      </c>
      <c r="E232" s="637"/>
      <c r="F232" s="639"/>
      <c r="G232" s="639"/>
      <c r="H232" s="639"/>
      <c r="I232" s="767"/>
    </row>
    <row r="233" spans="1:9" ht="15">
      <c r="A233" s="635"/>
      <c r="B233" s="636"/>
      <c r="C233" s="636"/>
      <c r="D233" s="793"/>
      <c r="E233" s="637">
        <v>45000</v>
      </c>
      <c r="F233" s="633">
        <f aca="true" t="shared" si="31" ref="F233:H234">SUM(F234)</f>
        <v>25000</v>
      </c>
      <c r="G233" s="633">
        <f t="shared" si="31"/>
        <v>0</v>
      </c>
      <c r="H233" s="633">
        <f t="shared" si="31"/>
        <v>25000</v>
      </c>
      <c r="I233" s="767"/>
    </row>
    <row r="234" spans="1:9" ht="13.5">
      <c r="A234" s="612" t="s">
        <v>657</v>
      </c>
      <c r="B234" s="613"/>
      <c r="C234" s="536">
        <v>32</v>
      </c>
      <c r="D234" s="549" t="s">
        <v>186</v>
      </c>
      <c r="E234" s="564">
        <v>45000</v>
      </c>
      <c r="F234" s="545">
        <f t="shared" si="31"/>
        <v>25000</v>
      </c>
      <c r="G234" s="545">
        <f t="shared" si="31"/>
        <v>0</v>
      </c>
      <c r="H234" s="545">
        <f t="shared" si="31"/>
        <v>25000</v>
      </c>
      <c r="I234" s="591">
        <f>AVERAGE(H234/F234*100)</f>
        <v>100</v>
      </c>
    </row>
    <row r="235" spans="1:9" ht="13.5">
      <c r="A235" s="538" t="s">
        <v>657</v>
      </c>
      <c r="B235" s="563"/>
      <c r="C235" s="551">
        <v>323</v>
      </c>
      <c r="D235" s="552" t="s">
        <v>119</v>
      </c>
      <c r="E235" s="558">
        <v>45000</v>
      </c>
      <c r="F235" s="546">
        <f>SUM(F236:F237)</f>
        <v>25000</v>
      </c>
      <c r="G235" s="546">
        <f>SUM(G236:G237)</f>
        <v>0</v>
      </c>
      <c r="H235" s="546">
        <f>SUM(H236:H237)</f>
        <v>25000</v>
      </c>
      <c r="I235" s="591">
        <f>AVERAGE(H235/F235*100)</f>
        <v>100</v>
      </c>
    </row>
    <row r="236" spans="1:9" s="616" customFormat="1" ht="17.25">
      <c r="A236" s="538" t="s">
        <v>657</v>
      </c>
      <c r="B236" s="563" t="s">
        <v>494</v>
      </c>
      <c r="C236" s="551">
        <v>3237</v>
      </c>
      <c r="D236" s="552" t="s">
        <v>63</v>
      </c>
      <c r="E236" s="558">
        <v>15000</v>
      </c>
      <c r="F236" s="558">
        <v>15000</v>
      </c>
      <c r="G236" s="558">
        <v>0</v>
      </c>
      <c r="H236" s="546">
        <f>F236+G236</f>
        <v>15000</v>
      </c>
      <c r="I236" s="591">
        <f>AVERAGE(H236/F236*100)</f>
        <v>100</v>
      </c>
    </row>
    <row r="237" spans="1:9" ht="14.25" thickBot="1">
      <c r="A237" s="538" t="s">
        <v>657</v>
      </c>
      <c r="B237" s="588" t="s">
        <v>495</v>
      </c>
      <c r="C237" s="587">
        <v>3237</v>
      </c>
      <c r="D237" s="554" t="s">
        <v>227</v>
      </c>
      <c r="E237" s="569">
        <v>30000</v>
      </c>
      <c r="F237" s="569">
        <v>10000</v>
      </c>
      <c r="G237" s="569">
        <v>0</v>
      </c>
      <c r="H237" s="546">
        <f>F237+G237</f>
        <v>10000</v>
      </c>
      <c r="I237" s="591">
        <f>AVERAGE(H237/F237*100)</f>
        <v>100</v>
      </c>
    </row>
    <row r="238" spans="1:9" ht="18" thickBot="1">
      <c r="A238" s="772" t="s">
        <v>629</v>
      </c>
      <c r="B238" s="773"/>
      <c r="C238" s="773"/>
      <c r="D238" s="774"/>
      <c r="E238" s="615">
        <v>5000</v>
      </c>
      <c r="F238" s="615">
        <f>SUM(F241)</f>
        <v>5000</v>
      </c>
      <c r="G238" s="615">
        <f>SUM(G241)</f>
        <v>0</v>
      </c>
      <c r="H238" s="615">
        <f>SUM(H241)</f>
        <v>5000</v>
      </c>
      <c r="I238" s="620"/>
    </row>
    <row r="239" spans="1:9" s="634" customFormat="1" ht="15">
      <c r="A239" s="590"/>
      <c r="B239" s="578"/>
      <c r="C239" s="578"/>
      <c r="D239" s="584" t="s">
        <v>184</v>
      </c>
      <c r="E239" s="559"/>
      <c r="F239" s="557"/>
      <c r="G239" s="557"/>
      <c r="H239" s="557"/>
      <c r="I239" s="766">
        <f>AVERAGE(H241/F241*100)</f>
        <v>100</v>
      </c>
    </row>
    <row r="240" spans="1:9" s="460" customFormat="1" ht="13.5">
      <c r="A240" s="590"/>
      <c r="B240" s="578"/>
      <c r="C240" s="578"/>
      <c r="D240" s="584" t="s">
        <v>203</v>
      </c>
      <c r="E240" s="558"/>
      <c r="F240" s="557"/>
      <c r="G240" s="557"/>
      <c r="H240" s="557"/>
      <c r="I240" s="767"/>
    </row>
    <row r="241" spans="1:9" ht="15">
      <c r="A241" s="635"/>
      <c r="B241" s="636"/>
      <c r="C241" s="636"/>
      <c r="D241" s="640" t="s">
        <v>596</v>
      </c>
      <c r="E241" s="637">
        <v>5000</v>
      </c>
      <c r="F241" s="633">
        <f aca="true" t="shared" si="32" ref="F241:H243">SUM(F242)</f>
        <v>5000</v>
      </c>
      <c r="G241" s="633">
        <f t="shared" si="32"/>
        <v>0</v>
      </c>
      <c r="H241" s="633">
        <f t="shared" si="32"/>
        <v>5000</v>
      </c>
      <c r="I241" s="767"/>
    </row>
    <row r="242" spans="1:9" ht="13.5">
      <c r="A242" s="612" t="s">
        <v>659</v>
      </c>
      <c r="B242" s="613"/>
      <c r="C242" s="565">
        <v>36</v>
      </c>
      <c r="D242" s="549" t="s">
        <v>224</v>
      </c>
      <c r="E242" s="564">
        <v>5000</v>
      </c>
      <c r="F242" s="545">
        <f t="shared" si="32"/>
        <v>5000</v>
      </c>
      <c r="G242" s="545">
        <f t="shared" si="32"/>
        <v>0</v>
      </c>
      <c r="H242" s="545">
        <f t="shared" si="32"/>
        <v>5000</v>
      </c>
      <c r="I242" s="591">
        <f>AVERAGE(H242/F242*100)</f>
        <v>100</v>
      </c>
    </row>
    <row r="243" spans="1:9" s="616" customFormat="1" ht="17.25">
      <c r="A243" s="538" t="s">
        <v>659</v>
      </c>
      <c r="B243" s="563"/>
      <c r="C243" s="562">
        <v>363</v>
      </c>
      <c r="D243" s="552" t="s">
        <v>141</v>
      </c>
      <c r="E243" s="558">
        <v>5000</v>
      </c>
      <c r="F243" s="546">
        <f t="shared" si="32"/>
        <v>5000</v>
      </c>
      <c r="G243" s="546">
        <f t="shared" si="32"/>
        <v>0</v>
      </c>
      <c r="H243" s="546">
        <f t="shared" si="32"/>
        <v>5000</v>
      </c>
      <c r="I243" s="591">
        <f>AVERAGE(H243/F243*100)</f>
        <v>100</v>
      </c>
    </row>
    <row r="244" spans="1:9" ht="14.25" thickBot="1">
      <c r="A244" s="538" t="s">
        <v>659</v>
      </c>
      <c r="B244" s="588" t="s">
        <v>496</v>
      </c>
      <c r="C244" s="586">
        <v>3631</v>
      </c>
      <c r="D244" s="554" t="s">
        <v>489</v>
      </c>
      <c r="E244" s="569">
        <v>5000</v>
      </c>
      <c r="F244" s="569">
        <v>5000</v>
      </c>
      <c r="G244" s="569">
        <v>0</v>
      </c>
      <c r="H244" s="546">
        <f>F244+G244</f>
        <v>5000</v>
      </c>
      <c r="I244" s="591">
        <f>AVERAGE(H244/F244*100)</f>
        <v>100</v>
      </c>
    </row>
    <row r="245" spans="1:9" ht="18" thickBot="1">
      <c r="A245" s="772" t="s">
        <v>630</v>
      </c>
      <c r="B245" s="773"/>
      <c r="C245" s="773"/>
      <c r="D245" s="774"/>
      <c r="E245" s="615">
        <v>200000</v>
      </c>
      <c r="F245" s="615">
        <f>SUM(F248)</f>
        <v>500000</v>
      </c>
      <c r="G245" s="615">
        <f>SUM(G248)</f>
        <v>0</v>
      </c>
      <c r="H245" s="615">
        <f>SUM(H248)</f>
        <v>500000</v>
      </c>
      <c r="I245" s="620"/>
    </row>
    <row r="246" spans="1:9" s="634" customFormat="1" ht="15">
      <c r="A246" s="590"/>
      <c r="B246" s="578"/>
      <c r="C246" s="578"/>
      <c r="D246" s="584" t="s">
        <v>597</v>
      </c>
      <c r="E246" s="559">
        <v>200000</v>
      </c>
      <c r="F246" s="557"/>
      <c r="G246" s="557"/>
      <c r="H246" s="557"/>
      <c r="I246" s="766">
        <f>AVERAGE(H248/F248*100)</f>
        <v>100</v>
      </c>
    </row>
    <row r="247" spans="1:9" s="460" customFormat="1" ht="13.5">
      <c r="A247" s="590"/>
      <c r="B247" s="578"/>
      <c r="C247" s="578"/>
      <c r="D247" s="584" t="s">
        <v>203</v>
      </c>
      <c r="E247" s="558">
        <v>200000</v>
      </c>
      <c r="F247" s="557"/>
      <c r="G247" s="557"/>
      <c r="H247" s="557"/>
      <c r="I247" s="767"/>
    </row>
    <row r="248" spans="1:9" ht="15">
      <c r="A248" s="635"/>
      <c r="B248" s="636"/>
      <c r="C248" s="636"/>
      <c r="D248" s="640" t="s">
        <v>696</v>
      </c>
      <c r="E248" s="637">
        <v>200000</v>
      </c>
      <c r="F248" s="633">
        <f aca="true" t="shared" si="33" ref="F248:H250">SUM(F249)</f>
        <v>500000</v>
      </c>
      <c r="G248" s="633">
        <f t="shared" si="33"/>
        <v>0</v>
      </c>
      <c r="H248" s="633">
        <f t="shared" si="33"/>
        <v>500000</v>
      </c>
      <c r="I248" s="767"/>
    </row>
    <row r="249" spans="1:9" ht="13.5">
      <c r="A249" s="539" t="s">
        <v>660</v>
      </c>
      <c r="B249" s="548"/>
      <c r="C249" s="536">
        <v>38</v>
      </c>
      <c r="D249" s="549" t="s">
        <v>81</v>
      </c>
      <c r="E249" s="564">
        <v>200000</v>
      </c>
      <c r="F249" s="545">
        <f t="shared" si="33"/>
        <v>500000</v>
      </c>
      <c r="G249" s="545">
        <f t="shared" si="33"/>
        <v>0</v>
      </c>
      <c r="H249" s="545">
        <f t="shared" si="33"/>
        <v>500000</v>
      </c>
      <c r="I249" s="591">
        <f>AVERAGE(H249/F249*100)</f>
        <v>100</v>
      </c>
    </row>
    <row r="250" spans="1:9" s="616" customFormat="1" ht="17.25">
      <c r="A250" s="537" t="s">
        <v>660</v>
      </c>
      <c r="B250" s="550"/>
      <c r="C250" s="551">
        <v>381</v>
      </c>
      <c r="D250" s="552" t="s">
        <v>38</v>
      </c>
      <c r="E250" s="558">
        <v>200000</v>
      </c>
      <c r="F250" s="546">
        <f t="shared" si="33"/>
        <v>500000</v>
      </c>
      <c r="G250" s="546">
        <f t="shared" si="33"/>
        <v>0</v>
      </c>
      <c r="H250" s="546">
        <f t="shared" si="33"/>
        <v>500000</v>
      </c>
      <c r="I250" s="591">
        <f>AVERAGE(H250/F250*100)</f>
        <v>100</v>
      </c>
    </row>
    <row r="251" spans="1:9" ht="14.25" thickBot="1">
      <c r="A251" s="537" t="s">
        <v>660</v>
      </c>
      <c r="B251" s="561" t="s">
        <v>497</v>
      </c>
      <c r="C251" s="587">
        <v>3811</v>
      </c>
      <c r="D251" s="554" t="s">
        <v>85</v>
      </c>
      <c r="E251" s="569">
        <v>200000</v>
      </c>
      <c r="F251" s="569">
        <v>500000</v>
      </c>
      <c r="G251" s="569">
        <v>0</v>
      </c>
      <c r="H251" s="546">
        <f>F251+G251</f>
        <v>500000</v>
      </c>
      <c r="I251" s="591">
        <f>AVERAGE(H251/F251*100)</f>
        <v>100</v>
      </c>
    </row>
    <row r="252" spans="1:9" ht="18" thickBot="1">
      <c r="A252" s="772" t="s">
        <v>631</v>
      </c>
      <c r="B252" s="773"/>
      <c r="C252" s="773"/>
      <c r="D252" s="774"/>
      <c r="E252" s="617">
        <f>SUM(E255+E261)</f>
        <v>45000</v>
      </c>
      <c r="F252" s="617">
        <f>SUM(F255+F261)</f>
        <v>47000</v>
      </c>
      <c r="G252" s="617">
        <f>SUM(G255+G261)</f>
        <v>0</v>
      </c>
      <c r="H252" s="617">
        <f>SUM(H255+H261)</f>
        <v>47000</v>
      </c>
      <c r="I252" s="620"/>
    </row>
    <row r="253" spans="1:9" s="634" customFormat="1" ht="15">
      <c r="A253" s="590"/>
      <c r="B253" s="578"/>
      <c r="C253" s="578"/>
      <c r="D253" s="584" t="s">
        <v>233</v>
      </c>
      <c r="E253" s="559"/>
      <c r="F253" s="557"/>
      <c r="G253" s="557"/>
      <c r="H253" s="557"/>
      <c r="I253" s="766">
        <f>AVERAGE(H255/F255*100)</f>
        <v>100</v>
      </c>
    </row>
    <row r="254" spans="1:9" s="460" customFormat="1" ht="13.5">
      <c r="A254" s="590"/>
      <c r="B254" s="578"/>
      <c r="C254" s="578"/>
      <c r="D254" s="583" t="s">
        <v>215</v>
      </c>
      <c r="E254" s="558"/>
      <c r="F254" s="557"/>
      <c r="G254" s="557"/>
      <c r="H254" s="557"/>
      <c r="I254" s="767"/>
    </row>
    <row r="255" spans="1:9" ht="15">
      <c r="A255" s="635"/>
      <c r="B255" s="636"/>
      <c r="C255" s="636"/>
      <c r="D255" s="640" t="s">
        <v>599</v>
      </c>
      <c r="E255" s="637">
        <v>20000</v>
      </c>
      <c r="F255" s="633">
        <f aca="true" t="shared" si="34" ref="F255:H257">SUM(F256)</f>
        <v>20000</v>
      </c>
      <c r="G255" s="633">
        <f t="shared" si="34"/>
        <v>0</v>
      </c>
      <c r="H255" s="633">
        <f t="shared" si="34"/>
        <v>20000</v>
      </c>
      <c r="I255" s="767"/>
    </row>
    <row r="256" spans="1:9" ht="13.5">
      <c r="A256" s="539" t="s">
        <v>661</v>
      </c>
      <c r="B256" s="548"/>
      <c r="C256" s="536">
        <v>38</v>
      </c>
      <c r="D256" s="549" t="s">
        <v>81</v>
      </c>
      <c r="E256" s="564">
        <v>20000</v>
      </c>
      <c r="F256" s="545">
        <f t="shared" si="34"/>
        <v>20000</v>
      </c>
      <c r="G256" s="545">
        <f t="shared" si="34"/>
        <v>0</v>
      </c>
      <c r="H256" s="545">
        <f t="shared" si="34"/>
        <v>20000</v>
      </c>
      <c r="I256" s="591">
        <f>AVERAGE(H256/F256*100)</f>
        <v>100</v>
      </c>
    </row>
    <row r="257" spans="1:9" ht="13.5">
      <c r="A257" s="537" t="s">
        <v>661</v>
      </c>
      <c r="B257" s="550"/>
      <c r="C257" s="551">
        <v>381</v>
      </c>
      <c r="D257" s="552" t="s">
        <v>38</v>
      </c>
      <c r="E257" s="558">
        <v>20000</v>
      </c>
      <c r="F257" s="546">
        <f t="shared" si="34"/>
        <v>20000</v>
      </c>
      <c r="G257" s="546">
        <f t="shared" si="34"/>
        <v>0</v>
      </c>
      <c r="H257" s="546">
        <f t="shared" si="34"/>
        <v>20000</v>
      </c>
      <c r="I257" s="591">
        <f>AVERAGE(H257/F257*100)</f>
        <v>100</v>
      </c>
    </row>
    <row r="258" spans="1:9" ht="14.25" thickBot="1">
      <c r="A258" s="596" t="s">
        <v>661</v>
      </c>
      <c r="B258" s="572" t="s">
        <v>498</v>
      </c>
      <c r="C258" s="573">
        <v>3811</v>
      </c>
      <c r="D258" s="574" t="s">
        <v>86</v>
      </c>
      <c r="E258" s="598">
        <v>20000</v>
      </c>
      <c r="F258" s="598">
        <v>20000</v>
      </c>
      <c r="G258" s="598">
        <v>0</v>
      </c>
      <c r="H258" s="575">
        <f>F258+G258</f>
        <v>20000</v>
      </c>
      <c r="I258" s="595">
        <f>AVERAGE(H258/F258*100)</f>
        <v>100</v>
      </c>
    </row>
    <row r="259" spans="1:9" s="634" customFormat="1" ht="15.75" thickTop="1">
      <c r="A259" s="590"/>
      <c r="B259" s="578"/>
      <c r="C259" s="578"/>
      <c r="D259" s="584" t="s">
        <v>233</v>
      </c>
      <c r="E259" s="559"/>
      <c r="F259" s="557"/>
      <c r="G259" s="557"/>
      <c r="H259" s="557"/>
      <c r="I259" s="768">
        <f>AVERAGE(H261/F261*100)</f>
        <v>100</v>
      </c>
    </row>
    <row r="260" spans="1:9" s="460" customFormat="1" ht="13.5">
      <c r="A260" s="590"/>
      <c r="B260" s="578"/>
      <c r="C260" s="578"/>
      <c r="D260" s="583" t="s">
        <v>236</v>
      </c>
      <c r="E260" s="558"/>
      <c r="F260" s="557"/>
      <c r="G260" s="557"/>
      <c r="H260" s="557"/>
      <c r="I260" s="767"/>
    </row>
    <row r="261" spans="1:9" ht="15">
      <c r="A261" s="635"/>
      <c r="B261" s="636"/>
      <c r="C261" s="636"/>
      <c r="D261" s="640" t="s">
        <v>598</v>
      </c>
      <c r="E261" s="637">
        <v>25000</v>
      </c>
      <c r="F261" s="633">
        <f>SUM(F262)</f>
        <v>27000</v>
      </c>
      <c r="G261" s="633">
        <f>SUM(G262)</f>
        <v>0</v>
      </c>
      <c r="H261" s="633">
        <f>SUM(H262)</f>
        <v>27000</v>
      </c>
      <c r="I261" s="767"/>
    </row>
    <row r="262" spans="1:9" ht="13.5">
      <c r="A262" s="539" t="s">
        <v>662</v>
      </c>
      <c r="B262" s="548"/>
      <c r="C262" s="536">
        <v>32</v>
      </c>
      <c r="D262" s="549" t="s">
        <v>186</v>
      </c>
      <c r="E262" s="564">
        <v>25000</v>
      </c>
      <c r="F262" s="564">
        <f>SUM(F263+F266)</f>
        <v>27000</v>
      </c>
      <c r="G262" s="564">
        <f>SUM(G263+G266)</f>
        <v>0</v>
      </c>
      <c r="H262" s="564">
        <f>SUM(H263+H266)</f>
        <v>27000</v>
      </c>
      <c r="I262" s="591">
        <f aca="true" t="shared" si="35" ref="I262:I268">AVERAGE(H262/F262*100)</f>
        <v>100</v>
      </c>
    </row>
    <row r="263" spans="1:9" ht="13.5">
      <c r="A263" s="537" t="s">
        <v>662</v>
      </c>
      <c r="B263" s="550"/>
      <c r="C263" s="551">
        <v>323</v>
      </c>
      <c r="D263" s="552" t="s">
        <v>57</v>
      </c>
      <c r="E263" s="558">
        <v>8000</v>
      </c>
      <c r="F263" s="546">
        <f>SUM(F264:F265)</f>
        <v>15000</v>
      </c>
      <c r="G263" s="546">
        <f>SUM(G264:G265)</f>
        <v>0</v>
      </c>
      <c r="H263" s="546">
        <f>SUM(H264:H265)</f>
        <v>15000</v>
      </c>
      <c r="I263" s="591">
        <f t="shared" si="35"/>
        <v>100</v>
      </c>
    </row>
    <row r="264" spans="1:9" ht="13.5">
      <c r="A264" s="537" t="s">
        <v>662</v>
      </c>
      <c r="B264" s="550" t="s">
        <v>499</v>
      </c>
      <c r="C264" s="551">
        <v>3233</v>
      </c>
      <c r="D264" s="552" t="s">
        <v>60</v>
      </c>
      <c r="E264" s="558">
        <v>5000</v>
      </c>
      <c r="F264" s="558">
        <v>5000</v>
      </c>
      <c r="G264" s="558">
        <v>0</v>
      </c>
      <c r="H264" s="546">
        <f>F264+G264</f>
        <v>5000</v>
      </c>
      <c r="I264" s="591">
        <f t="shared" si="35"/>
        <v>100</v>
      </c>
    </row>
    <row r="265" spans="1:9" ht="13.5">
      <c r="A265" s="537" t="s">
        <v>662</v>
      </c>
      <c r="B265" s="550" t="s">
        <v>500</v>
      </c>
      <c r="C265" s="551">
        <v>3239</v>
      </c>
      <c r="D265" s="552" t="s">
        <v>65</v>
      </c>
      <c r="E265" s="558">
        <v>3000</v>
      </c>
      <c r="F265" s="558">
        <v>10000</v>
      </c>
      <c r="G265" s="558">
        <v>0</v>
      </c>
      <c r="H265" s="546">
        <f>F265+G265</f>
        <v>10000</v>
      </c>
      <c r="I265" s="591">
        <f t="shared" si="35"/>
        <v>100</v>
      </c>
    </row>
    <row r="266" spans="1:9" ht="13.5">
      <c r="A266" s="537" t="s">
        <v>662</v>
      </c>
      <c r="B266" s="550"/>
      <c r="C266" s="551">
        <v>329</v>
      </c>
      <c r="D266" s="552" t="s">
        <v>66</v>
      </c>
      <c r="E266" s="558">
        <v>17000</v>
      </c>
      <c r="F266" s="546">
        <f>SUM(F267:F268)</f>
        <v>12000</v>
      </c>
      <c r="G266" s="546">
        <f>SUM(G267:G268)</f>
        <v>0</v>
      </c>
      <c r="H266" s="546">
        <f>SUM(H267:H268)</f>
        <v>12000</v>
      </c>
      <c r="I266" s="591">
        <f t="shared" si="35"/>
        <v>100</v>
      </c>
    </row>
    <row r="267" spans="1:9" s="616" customFormat="1" ht="17.25">
      <c r="A267" s="537" t="s">
        <v>662</v>
      </c>
      <c r="B267" s="550" t="s">
        <v>501</v>
      </c>
      <c r="C267" s="551">
        <v>3293</v>
      </c>
      <c r="D267" s="552" t="s">
        <v>69</v>
      </c>
      <c r="E267" s="546">
        <v>15000</v>
      </c>
      <c r="F267" s="546">
        <v>10000</v>
      </c>
      <c r="G267" s="546">
        <v>0</v>
      </c>
      <c r="H267" s="546">
        <f>F267+G267</f>
        <v>10000</v>
      </c>
      <c r="I267" s="591">
        <f t="shared" si="35"/>
        <v>100</v>
      </c>
    </row>
    <row r="268" spans="1:9" ht="14.25" thickBot="1">
      <c r="A268" s="537" t="s">
        <v>662</v>
      </c>
      <c r="B268" s="561" t="s">
        <v>502</v>
      </c>
      <c r="C268" s="587">
        <v>3299</v>
      </c>
      <c r="D268" s="554" t="s">
        <v>237</v>
      </c>
      <c r="E268" s="543">
        <v>2000</v>
      </c>
      <c r="F268" s="543">
        <v>2000</v>
      </c>
      <c r="G268" s="543">
        <v>0</v>
      </c>
      <c r="H268" s="546">
        <f>F268+G268</f>
        <v>2000</v>
      </c>
      <c r="I268" s="591">
        <f t="shared" si="35"/>
        <v>100</v>
      </c>
    </row>
    <row r="269" spans="1:9" ht="18" thickBot="1">
      <c r="A269" s="772" t="s">
        <v>632</v>
      </c>
      <c r="B269" s="773"/>
      <c r="C269" s="773"/>
      <c r="D269" s="774"/>
      <c r="E269" s="617">
        <v>70000</v>
      </c>
      <c r="F269" s="615">
        <f>SUM(F272)</f>
        <v>90000</v>
      </c>
      <c r="G269" s="615">
        <f>SUM(G272)</f>
        <v>0</v>
      </c>
      <c r="H269" s="615">
        <f>SUM(H272)</f>
        <v>90000</v>
      </c>
      <c r="I269" s="620"/>
    </row>
    <row r="270" spans="1:9" s="634" customFormat="1" ht="15">
      <c r="A270" s="590"/>
      <c r="B270" s="578"/>
      <c r="C270" s="578"/>
      <c r="D270" s="584" t="s">
        <v>240</v>
      </c>
      <c r="E270" s="559"/>
      <c r="F270" s="557"/>
      <c r="G270" s="557"/>
      <c r="H270" s="557"/>
      <c r="I270" s="766">
        <f>AVERAGE(H272/F272*100)</f>
        <v>100</v>
      </c>
    </row>
    <row r="271" spans="1:9" s="614" customFormat="1" ht="13.5">
      <c r="A271" s="590"/>
      <c r="B271" s="578"/>
      <c r="C271" s="578"/>
      <c r="D271" s="585" t="s">
        <v>215</v>
      </c>
      <c r="E271" s="558"/>
      <c r="F271" s="557"/>
      <c r="G271" s="557"/>
      <c r="H271" s="557"/>
      <c r="I271" s="767"/>
    </row>
    <row r="272" spans="1:9" ht="15">
      <c r="A272" s="635"/>
      <c r="B272" s="636"/>
      <c r="C272" s="636"/>
      <c r="D272" s="640" t="s">
        <v>601</v>
      </c>
      <c r="E272" s="637">
        <v>70000</v>
      </c>
      <c r="F272" s="633">
        <f>SUM(F273)</f>
        <v>90000</v>
      </c>
      <c r="G272" s="633">
        <f>SUM(G273)</f>
        <v>0</v>
      </c>
      <c r="H272" s="633">
        <f>SUM(H273)</f>
        <v>90000</v>
      </c>
      <c r="I272" s="767"/>
    </row>
    <row r="273" spans="1:9" ht="13.5">
      <c r="A273" s="539" t="s">
        <v>663</v>
      </c>
      <c r="B273" s="548"/>
      <c r="C273" s="536">
        <v>38</v>
      </c>
      <c r="D273" s="549" t="s">
        <v>81</v>
      </c>
      <c r="E273" s="545">
        <v>70000</v>
      </c>
      <c r="F273" s="545">
        <f>SUM(F274+F276)</f>
        <v>90000</v>
      </c>
      <c r="G273" s="545">
        <f>SUM(G274+G276)</f>
        <v>0</v>
      </c>
      <c r="H273" s="545">
        <f>SUM(H274+H276)</f>
        <v>90000</v>
      </c>
      <c r="I273" s="591">
        <f>AVERAGE(H273/F273*100)</f>
        <v>100</v>
      </c>
    </row>
    <row r="274" spans="1:9" ht="13.5">
      <c r="A274" s="537" t="s">
        <v>663</v>
      </c>
      <c r="B274" s="550"/>
      <c r="C274" s="551">
        <v>381</v>
      </c>
      <c r="D274" s="552" t="s">
        <v>38</v>
      </c>
      <c r="E274" s="546">
        <v>50000</v>
      </c>
      <c r="F274" s="546">
        <f>SUM(F275)</f>
        <v>40000</v>
      </c>
      <c r="G274" s="546">
        <f>SUM(G275)</f>
        <v>0</v>
      </c>
      <c r="H274" s="546">
        <f>SUM(H275)</f>
        <v>40000</v>
      </c>
      <c r="I274" s="591">
        <f>AVERAGE(H274/F274*100)</f>
        <v>100</v>
      </c>
    </row>
    <row r="275" spans="1:9" ht="13.5">
      <c r="A275" s="537" t="s">
        <v>663</v>
      </c>
      <c r="B275" s="550" t="s">
        <v>503</v>
      </c>
      <c r="C275" s="551">
        <v>3811</v>
      </c>
      <c r="D275" s="552" t="s">
        <v>83</v>
      </c>
      <c r="E275" s="546">
        <v>50000</v>
      </c>
      <c r="F275" s="546">
        <v>40000</v>
      </c>
      <c r="G275" s="546">
        <v>0</v>
      </c>
      <c r="H275" s="546">
        <f>F275+G275</f>
        <v>40000</v>
      </c>
      <c r="I275" s="591">
        <f>AVERAGE(H275/F275*100)</f>
        <v>100</v>
      </c>
    </row>
    <row r="276" spans="1:9" s="670" customFormat="1" ht="13.5">
      <c r="A276" s="537" t="s">
        <v>663</v>
      </c>
      <c r="B276" s="550"/>
      <c r="C276" s="551">
        <v>382</v>
      </c>
      <c r="D276" s="552" t="s">
        <v>39</v>
      </c>
      <c r="E276" s="546">
        <v>20000</v>
      </c>
      <c r="F276" s="546">
        <f>SUM(F277)</f>
        <v>50000</v>
      </c>
      <c r="G276" s="546">
        <f>SUM(G277)</f>
        <v>0</v>
      </c>
      <c r="H276" s="546">
        <f>SUM(H277)</f>
        <v>50000</v>
      </c>
      <c r="I276" s="591">
        <f>AVERAGE(H276/F276*100)</f>
        <v>100</v>
      </c>
    </row>
    <row r="277" spans="1:9" ht="14.25" thickBot="1">
      <c r="A277" s="537" t="s">
        <v>663</v>
      </c>
      <c r="B277" s="561" t="s">
        <v>504</v>
      </c>
      <c r="C277" s="587">
        <v>3821</v>
      </c>
      <c r="D277" s="554" t="s">
        <v>241</v>
      </c>
      <c r="E277" s="543">
        <v>20000</v>
      </c>
      <c r="F277" s="543">
        <v>50000</v>
      </c>
      <c r="G277" s="543">
        <v>0</v>
      </c>
      <c r="H277" s="546">
        <f>F277+G277</f>
        <v>50000</v>
      </c>
      <c r="I277" s="591">
        <f>AVERAGE(H277/F277*100)</f>
        <v>100</v>
      </c>
    </row>
    <row r="278" spans="1:9" ht="18" thickBot="1">
      <c r="A278" s="772" t="s">
        <v>638</v>
      </c>
      <c r="B278" s="773"/>
      <c r="C278" s="773"/>
      <c r="D278" s="774"/>
      <c r="E278" s="617">
        <f>SUM(E281+E287)</f>
        <v>19000</v>
      </c>
      <c r="F278" s="617">
        <f>SUM(F281+F287)</f>
        <v>28000</v>
      </c>
      <c r="G278" s="617">
        <f>SUM(G281+G287)</f>
        <v>0</v>
      </c>
      <c r="H278" s="617">
        <f>SUM(H281+H287)</f>
        <v>28000</v>
      </c>
      <c r="I278" s="620"/>
    </row>
    <row r="279" spans="1:9" s="634" customFormat="1" ht="15">
      <c r="A279" s="590"/>
      <c r="B279" s="578"/>
      <c r="C279" s="578"/>
      <c r="D279" s="584" t="s">
        <v>184</v>
      </c>
      <c r="E279" s="559"/>
      <c r="F279" s="557"/>
      <c r="G279" s="557"/>
      <c r="H279" s="557"/>
      <c r="I279" s="766">
        <f>AVERAGE(H281/F281*100)</f>
        <v>100</v>
      </c>
    </row>
    <row r="280" spans="1:9" s="460" customFormat="1" ht="13.5">
      <c r="A280" s="590"/>
      <c r="B280" s="578"/>
      <c r="C280" s="578"/>
      <c r="D280" s="583" t="s">
        <v>203</v>
      </c>
      <c r="E280" s="558"/>
      <c r="F280" s="557"/>
      <c r="G280" s="557"/>
      <c r="H280" s="557"/>
      <c r="I280" s="767"/>
    </row>
    <row r="281" spans="1:9" ht="15">
      <c r="A281" s="635"/>
      <c r="B281" s="636"/>
      <c r="C281" s="636"/>
      <c r="D281" s="651" t="s">
        <v>600</v>
      </c>
      <c r="E281" s="637">
        <v>13000</v>
      </c>
      <c r="F281" s="633">
        <f aca="true" t="shared" si="36" ref="F281:H283">SUM(F282)</f>
        <v>13000</v>
      </c>
      <c r="G281" s="633">
        <f t="shared" si="36"/>
        <v>0</v>
      </c>
      <c r="H281" s="633">
        <f t="shared" si="36"/>
        <v>13000</v>
      </c>
      <c r="I281" s="767"/>
    </row>
    <row r="282" spans="1:9" ht="13.5">
      <c r="A282" s="539" t="s">
        <v>664</v>
      </c>
      <c r="B282" s="548"/>
      <c r="C282" s="536">
        <v>38</v>
      </c>
      <c r="D282" s="549" t="s">
        <v>81</v>
      </c>
      <c r="E282" s="545">
        <v>13000</v>
      </c>
      <c r="F282" s="545">
        <f t="shared" si="36"/>
        <v>13000</v>
      </c>
      <c r="G282" s="545">
        <f t="shared" si="36"/>
        <v>0</v>
      </c>
      <c r="H282" s="545">
        <f t="shared" si="36"/>
        <v>13000</v>
      </c>
      <c r="I282" s="591">
        <f>AVERAGE(H282/F282*100)</f>
        <v>100</v>
      </c>
    </row>
    <row r="283" spans="1:9" ht="13.5">
      <c r="A283" s="537" t="s">
        <v>664</v>
      </c>
      <c r="B283" s="550"/>
      <c r="C283" s="551">
        <v>381</v>
      </c>
      <c r="D283" s="552" t="s">
        <v>38</v>
      </c>
      <c r="E283" s="546">
        <v>13000</v>
      </c>
      <c r="F283" s="546">
        <f t="shared" si="36"/>
        <v>13000</v>
      </c>
      <c r="G283" s="546">
        <f t="shared" si="36"/>
        <v>0</v>
      </c>
      <c r="H283" s="546">
        <f t="shared" si="36"/>
        <v>13000</v>
      </c>
      <c r="I283" s="591">
        <f>AVERAGE(H283/F283*100)</f>
        <v>100</v>
      </c>
    </row>
    <row r="284" spans="1:9" ht="14.25" thickBot="1">
      <c r="A284" s="596" t="s">
        <v>664</v>
      </c>
      <c r="B284" s="572" t="s">
        <v>505</v>
      </c>
      <c r="C284" s="573">
        <v>3811</v>
      </c>
      <c r="D284" s="574" t="s">
        <v>461</v>
      </c>
      <c r="E284" s="575">
        <v>13000</v>
      </c>
      <c r="F284" s="575">
        <v>13000</v>
      </c>
      <c r="G284" s="575">
        <v>0</v>
      </c>
      <c r="H284" s="575">
        <f>F284+G284</f>
        <v>13000</v>
      </c>
      <c r="I284" s="595">
        <f>AVERAGE(H284/F284*100)</f>
        <v>100</v>
      </c>
    </row>
    <row r="285" spans="1:9" s="634" customFormat="1" ht="15.75" thickTop="1">
      <c r="A285" s="590"/>
      <c r="B285" s="578"/>
      <c r="C285" s="578"/>
      <c r="D285" s="584" t="s">
        <v>184</v>
      </c>
      <c r="E285" s="559"/>
      <c r="F285" s="557"/>
      <c r="G285" s="557"/>
      <c r="H285" s="557"/>
      <c r="I285" s="768">
        <f>AVERAGE(H287/F287*100)</f>
        <v>100</v>
      </c>
    </row>
    <row r="286" spans="1:9" s="460" customFormat="1" ht="13.5">
      <c r="A286" s="590"/>
      <c r="B286" s="578"/>
      <c r="C286" s="578"/>
      <c r="D286" s="583" t="s">
        <v>203</v>
      </c>
      <c r="E286" s="558"/>
      <c r="F286" s="557"/>
      <c r="G286" s="557"/>
      <c r="H286" s="557"/>
      <c r="I286" s="767"/>
    </row>
    <row r="287" spans="1:9" ht="15">
      <c r="A287" s="635"/>
      <c r="B287" s="636"/>
      <c r="C287" s="636"/>
      <c r="D287" s="640" t="s">
        <v>602</v>
      </c>
      <c r="E287" s="637">
        <v>6000</v>
      </c>
      <c r="F287" s="633">
        <f aca="true" t="shared" si="37" ref="F287:H289">SUM(F288)</f>
        <v>15000</v>
      </c>
      <c r="G287" s="633">
        <f t="shared" si="37"/>
        <v>0</v>
      </c>
      <c r="H287" s="633">
        <f t="shared" si="37"/>
        <v>15000</v>
      </c>
      <c r="I287" s="767"/>
    </row>
    <row r="288" spans="1:9" s="547" customFormat="1" ht="13.5">
      <c r="A288" s="539" t="s">
        <v>665</v>
      </c>
      <c r="B288" s="548"/>
      <c r="C288" s="536">
        <v>38</v>
      </c>
      <c r="D288" s="549" t="s">
        <v>81</v>
      </c>
      <c r="E288" s="545">
        <v>6000</v>
      </c>
      <c r="F288" s="545">
        <f t="shared" si="37"/>
        <v>15000</v>
      </c>
      <c r="G288" s="545">
        <f t="shared" si="37"/>
        <v>0</v>
      </c>
      <c r="H288" s="545">
        <f t="shared" si="37"/>
        <v>15000</v>
      </c>
      <c r="I288" s="591">
        <f>AVERAGE(H288/F288*100)</f>
        <v>100</v>
      </c>
    </row>
    <row r="289" spans="1:9" s="616" customFormat="1" ht="17.25">
      <c r="A289" s="537" t="s">
        <v>665</v>
      </c>
      <c r="B289" s="550"/>
      <c r="C289" s="551">
        <v>381</v>
      </c>
      <c r="D289" s="552" t="s">
        <v>38</v>
      </c>
      <c r="E289" s="546">
        <v>6000</v>
      </c>
      <c r="F289" s="546">
        <f t="shared" si="37"/>
        <v>15000</v>
      </c>
      <c r="G289" s="546">
        <f t="shared" si="37"/>
        <v>0</v>
      </c>
      <c r="H289" s="546">
        <f t="shared" si="37"/>
        <v>15000</v>
      </c>
      <c r="I289" s="591">
        <f>AVERAGE(H289/F289*100)</f>
        <v>100</v>
      </c>
    </row>
    <row r="290" spans="1:9" ht="14.25" thickBot="1">
      <c r="A290" s="537" t="s">
        <v>665</v>
      </c>
      <c r="B290" s="561" t="s">
        <v>506</v>
      </c>
      <c r="C290" s="587">
        <v>3811</v>
      </c>
      <c r="D290" s="554" t="s">
        <v>234</v>
      </c>
      <c r="E290" s="543">
        <v>6000</v>
      </c>
      <c r="F290" s="543">
        <v>15000</v>
      </c>
      <c r="G290" s="543">
        <v>0</v>
      </c>
      <c r="H290" s="546">
        <f>F290+G290</f>
        <v>15000</v>
      </c>
      <c r="I290" s="591">
        <f>AVERAGE(H290/F290*100)</f>
        <v>100</v>
      </c>
    </row>
    <row r="291" spans="1:9" ht="18" thickBot="1">
      <c r="A291" s="772" t="s">
        <v>633</v>
      </c>
      <c r="B291" s="773"/>
      <c r="C291" s="773"/>
      <c r="D291" s="774"/>
      <c r="E291" s="615">
        <v>40000</v>
      </c>
      <c r="F291" s="615">
        <f>SUM(F294+F300)</f>
        <v>180000</v>
      </c>
      <c r="G291" s="615">
        <f>SUM(G294+G300)</f>
        <v>-15000</v>
      </c>
      <c r="H291" s="615">
        <f>SUM(H294+H300)</f>
        <v>165000</v>
      </c>
      <c r="I291" s="620"/>
    </row>
    <row r="292" spans="1:9" s="634" customFormat="1" ht="15">
      <c r="A292" s="590"/>
      <c r="B292" s="578"/>
      <c r="C292" s="578"/>
      <c r="D292" s="584" t="s">
        <v>246</v>
      </c>
      <c r="E292" s="559"/>
      <c r="F292" s="557"/>
      <c r="G292" s="557"/>
      <c r="H292" s="557"/>
      <c r="I292" s="766">
        <f>AVERAGE(H294/F294*100)</f>
        <v>100</v>
      </c>
    </row>
    <row r="293" spans="1:9" s="460" customFormat="1" ht="13.5">
      <c r="A293" s="590"/>
      <c r="B293" s="578"/>
      <c r="C293" s="578"/>
      <c r="D293" s="583" t="s">
        <v>201</v>
      </c>
      <c r="E293" s="558"/>
      <c r="F293" s="557"/>
      <c r="G293" s="557"/>
      <c r="H293" s="557"/>
      <c r="I293" s="767"/>
    </row>
    <row r="294" spans="1:9" ht="15">
      <c r="A294" s="635"/>
      <c r="B294" s="636"/>
      <c r="C294" s="636"/>
      <c r="D294" s="640" t="s">
        <v>603</v>
      </c>
      <c r="E294" s="637">
        <v>40000</v>
      </c>
      <c r="F294" s="633">
        <f aca="true" t="shared" si="38" ref="F294:H296">SUM(F295)</f>
        <v>100000</v>
      </c>
      <c r="G294" s="633">
        <f t="shared" si="38"/>
        <v>0</v>
      </c>
      <c r="H294" s="633">
        <f t="shared" si="38"/>
        <v>100000</v>
      </c>
      <c r="I294" s="767"/>
    </row>
    <row r="295" spans="1:9" ht="13.5">
      <c r="A295" s="539" t="s">
        <v>666</v>
      </c>
      <c r="B295" s="548"/>
      <c r="C295" s="536">
        <v>32</v>
      </c>
      <c r="D295" s="549" t="s">
        <v>186</v>
      </c>
      <c r="E295" s="564">
        <v>40000</v>
      </c>
      <c r="F295" s="545">
        <f t="shared" si="38"/>
        <v>100000</v>
      </c>
      <c r="G295" s="545">
        <f t="shared" si="38"/>
        <v>0</v>
      </c>
      <c r="H295" s="545">
        <f t="shared" si="38"/>
        <v>100000</v>
      </c>
      <c r="I295" s="591">
        <f>AVERAGE(H295/F295*100)</f>
        <v>100</v>
      </c>
    </row>
    <row r="296" spans="1:9" ht="13.5">
      <c r="A296" s="537" t="s">
        <v>666</v>
      </c>
      <c r="B296" s="550"/>
      <c r="C296" s="551">
        <v>323</v>
      </c>
      <c r="D296" s="552" t="s">
        <v>57</v>
      </c>
      <c r="E296" s="558">
        <v>40000</v>
      </c>
      <c r="F296" s="546">
        <f t="shared" si="38"/>
        <v>100000</v>
      </c>
      <c r="G296" s="546">
        <f t="shared" si="38"/>
        <v>0</v>
      </c>
      <c r="H296" s="546">
        <f t="shared" si="38"/>
        <v>100000</v>
      </c>
      <c r="I296" s="591">
        <f>AVERAGE(H296/F296*100)</f>
        <v>100</v>
      </c>
    </row>
    <row r="297" spans="1:9" ht="14.25" thickBot="1">
      <c r="A297" s="596" t="s">
        <v>666</v>
      </c>
      <c r="B297" s="572" t="s">
        <v>507</v>
      </c>
      <c r="C297" s="573">
        <v>3234</v>
      </c>
      <c r="D297" s="574" t="s">
        <v>61</v>
      </c>
      <c r="E297" s="598">
        <v>40000</v>
      </c>
      <c r="F297" s="598">
        <v>100000</v>
      </c>
      <c r="G297" s="598">
        <v>0</v>
      </c>
      <c r="H297" s="575">
        <f>F297+G297</f>
        <v>100000</v>
      </c>
      <c r="I297" s="595">
        <f>AVERAGE(H297/F297*100)</f>
        <v>100</v>
      </c>
    </row>
    <row r="298" spans="1:9" s="634" customFormat="1" ht="15.75" thickTop="1">
      <c r="A298" s="590"/>
      <c r="B298" s="578"/>
      <c r="C298" s="578"/>
      <c r="D298" s="584" t="s">
        <v>246</v>
      </c>
      <c r="E298" s="559"/>
      <c r="F298" s="557"/>
      <c r="G298" s="557"/>
      <c r="H298" s="557"/>
      <c r="I298" s="768">
        <f>AVERAGE(H300/F300*100)</f>
        <v>81.25</v>
      </c>
    </row>
    <row r="299" spans="1:9" s="460" customFormat="1" ht="13.5">
      <c r="A299" s="590"/>
      <c r="B299" s="578"/>
      <c r="C299" s="578"/>
      <c r="D299" s="583" t="s">
        <v>201</v>
      </c>
      <c r="E299" s="558"/>
      <c r="F299" s="557"/>
      <c r="G299" s="557"/>
      <c r="H299" s="557"/>
      <c r="I299" s="767"/>
    </row>
    <row r="300" spans="1:9" ht="30.75">
      <c r="A300" s="635"/>
      <c r="B300" s="636"/>
      <c r="C300" s="636"/>
      <c r="D300" s="640" t="s">
        <v>697</v>
      </c>
      <c r="E300" s="637">
        <v>0</v>
      </c>
      <c r="F300" s="633">
        <f>SUM(F301+F304)</f>
        <v>80000</v>
      </c>
      <c r="G300" s="633">
        <f>SUM(G301+G304)</f>
        <v>-15000</v>
      </c>
      <c r="H300" s="633">
        <f>SUM(H301+H304)</f>
        <v>65000</v>
      </c>
      <c r="I300" s="767"/>
    </row>
    <row r="301" spans="1:9" ht="13.5">
      <c r="A301" s="539" t="s">
        <v>667</v>
      </c>
      <c r="B301" s="548"/>
      <c r="C301" s="536">
        <v>32</v>
      </c>
      <c r="D301" s="549" t="s">
        <v>186</v>
      </c>
      <c r="E301" s="564">
        <v>0</v>
      </c>
      <c r="F301" s="545">
        <f aca="true" t="shared" si="39" ref="F301:H302">SUM(F302)</f>
        <v>50000</v>
      </c>
      <c r="G301" s="545">
        <f t="shared" si="39"/>
        <v>0</v>
      </c>
      <c r="H301" s="545">
        <f t="shared" si="39"/>
        <v>50000</v>
      </c>
      <c r="I301" s="591">
        <f aca="true" t="shared" si="40" ref="I301:I306">AVERAGE(H301/F301*100)</f>
        <v>100</v>
      </c>
    </row>
    <row r="302" spans="1:9" s="460" customFormat="1" ht="13.5">
      <c r="A302" s="537" t="s">
        <v>667</v>
      </c>
      <c r="B302" s="550"/>
      <c r="C302" s="551">
        <v>322</v>
      </c>
      <c r="D302" s="552" t="s">
        <v>53</v>
      </c>
      <c r="E302" s="558">
        <v>0</v>
      </c>
      <c r="F302" s="546">
        <f t="shared" si="39"/>
        <v>50000</v>
      </c>
      <c r="G302" s="546">
        <f t="shared" si="39"/>
        <v>0</v>
      </c>
      <c r="H302" s="546">
        <f t="shared" si="39"/>
        <v>50000</v>
      </c>
      <c r="I302" s="591">
        <f t="shared" si="40"/>
        <v>100</v>
      </c>
    </row>
    <row r="303" spans="1:9" ht="13.5">
      <c r="A303" s="537" t="s">
        <v>667</v>
      </c>
      <c r="B303" s="550" t="s">
        <v>508</v>
      </c>
      <c r="C303" s="551">
        <v>3225</v>
      </c>
      <c r="D303" s="552" t="s">
        <v>196</v>
      </c>
      <c r="E303" s="558">
        <v>0</v>
      </c>
      <c r="F303" s="558">
        <v>50000</v>
      </c>
      <c r="G303" s="558">
        <v>0</v>
      </c>
      <c r="H303" s="546">
        <f>F303+G303</f>
        <v>50000</v>
      </c>
      <c r="I303" s="591">
        <f t="shared" si="40"/>
        <v>100</v>
      </c>
    </row>
    <row r="304" spans="1:9" ht="13.5">
      <c r="A304" s="539" t="s">
        <v>667</v>
      </c>
      <c r="B304" s="548"/>
      <c r="C304" s="536">
        <v>36</v>
      </c>
      <c r="D304" s="549" t="s">
        <v>141</v>
      </c>
      <c r="E304" s="564">
        <v>0</v>
      </c>
      <c r="F304" s="545">
        <f aca="true" t="shared" si="41" ref="F304:H305">SUM(F305)</f>
        <v>30000</v>
      </c>
      <c r="G304" s="545">
        <f t="shared" si="41"/>
        <v>-15000</v>
      </c>
      <c r="H304" s="545">
        <f t="shared" si="41"/>
        <v>15000</v>
      </c>
      <c r="I304" s="591">
        <f t="shared" si="40"/>
        <v>50</v>
      </c>
    </row>
    <row r="305" spans="1:9" s="616" customFormat="1" ht="17.25">
      <c r="A305" s="537" t="s">
        <v>667</v>
      </c>
      <c r="B305" s="550"/>
      <c r="C305" s="551">
        <v>363</v>
      </c>
      <c r="D305" s="552" t="s">
        <v>141</v>
      </c>
      <c r="E305" s="558">
        <v>0</v>
      </c>
      <c r="F305" s="546">
        <f t="shared" si="41"/>
        <v>30000</v>
      </c>
      <c r="G305" s="546">
        <f t="shared" si="41"/>
        <v>-15000</v>
      </c>
      <c r="H305" s="546">
        <f t="shared" si="41"/>
        <v>15000</v>
      </c>
      <c r="I305" s="591">
        <f t="shared" si="40"/>
        <v>50</v>
      </c>
    </row>
    <row r="306" spans="1:9" ht="15" thickBot="1">
      <c r="A306" s="537" t="s">
        <v>667</v>
      </c>
      <c r="B306" s="561" t="s">
        <v>509</v>
      </c>
      <c r="C306" s="587">
        <v>3632</v>
      </c>
      <c r="D306" s="554" t="s">
        <v>576</v>
      </c>
      <c r="E306" s="569">
        <v>0</v>
      </c>
      <c r="F306" s="569">
        <v>30000</v>
      </c>
      <c r="G306" s="569">
        <v>-15000</v>
      </c>
      <c r="H306" s="546">
        <f>F306+G306</f>
        <v>15000</v>
      </c>
      <c r="I306" s="591">
        <f t="shared" si="40"/>
        <v>50</v>
      </c>
    </row>
    <row r="307" spans="1:9" ht="18" thickBot="1">
      <c r="A307" s="772" t="s">
        <v>634</v>
      </c>
      <c r="B307" s="773"/>
      <c r="C307" s="773"/>
      <c r="D307" s="774"/>
      <c r="E307" s="617">
        <f>SUM(E310+E318+E328+E346+E352+E358+E364+E370)</f>
        <v>1830000</v>
      </c>
      <c r="F307" s="617">
        <f>SUM(F310+F318+F328+F334+F340+F346+F352+F358+F364+F370+F376)</f>
        <v>1552000</v>
      </c>
      <c r="G307" s="617">
        <f>SUM(G310+G318+G328+G334+G340+G346+G352+G358+G364+G370+G376)</f>
        <v>-390000</v>
      </c>
      <c r="H307" s="617">
        <f>SUM(H310+H318+H328+H334+H340+H346+H352+H358+H364+H370+H376)</f>
        <v>1162000</v>
      </c>
      <c r="I307" s="620"/>
    </row>
    <row r="308" spans="1:9" s="634" customFormat="1" ht="27.75">
      <c r="A308" s="590"/>
      <c r="B308" s="578"/>
      <c r="C308" s="578"/>
      <c r="D308" s="584" t="s">
        <v>252</v>
      </c>
      <c r="E308" s="559"/>
      <c r="F308" s="557"/>
      <c r="G308" s="557"/>
      <c r="H308" s="557"/>
      <c r="I308" s="766">
        <f>AVERAGE(H310/F310*100)</f>
        <v>100</v>
      </c>
    </row>
    <row r="309" spans="1:9" s="460" customFormat="1" ht="13.5">
      <c r="A309" s="590"/>
      <c r="B309" s="578"/>
      <c r="C309" s="578"/>
      <c r="D309" s="583" t="s">
        <v>201</v>
      </c>
      <c r="E309" s="558"/>
      <c r="F309" s="557"/>
      <c r="G309" s="557"/>
      <c r="H309" s="557"/>
      <c r="I309" s="767"/>
    </row>
    <row r="310" spans="1:9" ht="15">
      <c r="A310" s="635"/>
      <c r="B310" s="636"/>
      <c r="C310" s="636"/>
      <c r="D310" s="640" t="s">
        <v>604</v>
      </c>
      <c r="E310" s="637">
        <v>390000</v>
      </c>
      <c r="F310" s="633">
        <f>SUM(F311)</f>
        <v>190000</v>
      </c>
      <c r="G310" s="633">
        <f>SUM(G311)</f>
        <v>0</v>
      </c>
      <c r="H310" s="633">
        <f>SUM(H311)</f>
        <v>190000</v>
      </c>
      <c r="I310" s="767"/>
    </row>
    <row r="311" spans="1:9" ht="13.5">
      <c r="A311" s="539" t="s">
        <v>668</v>
      </c>
      <c r="B311" s="548"/>
      <c r="C311" s="536">
        <v>32</v>
      </c>
      <c r="D311" s="549" t="s">
        <v>186</v>
      </c>
      <c r="E311" s="545">
        <v>390000</v>
      </c>
      <c r="F311" s="545">
        <f>SUM(F312+F314)</f>
        <v>190000</v>
      </c>
      <c r="G311" s="545">
        <f>SUM(G312+G314)</f>
        <v>0</v>
      </c>
      <c r="H311" s="545">
        <f>SUM(H312+H314)</f>
        <v>190000</v>
      </c>
      <c r="I311" s="591">
        <f>AVERAGE(H311/F311*100)</f>
        <v>100</v>
      </c>
    </row>
    <row r="312" spans="1:9" ht="13.5">
      <c r="A312" s="537" t="s">
        <v>668</v>
      </c>
      <c r="B312" s="550"/>
      <c r="C312" s="551">
        <v>322</v>
      </c>
      <c r="D312" s="552" t="s">
        <v>53</v>
      </c>
      <c r="E312" s="546">
        <v>250000</v>
      </c>
      <c r="F312" s="546">
        <f>SUM(F313)</f>
        <v>140000</v>
      </c>
      <c r="G312" s="546">
        <f>SUM(G313)</f>
        <v>0</v>
      </c>
      <c r="H312" s="546">
        <f>SUM(H313)</f>
        <v>140000</v>
      </c>
      <c r="I312" s="591">
        <f>AVERAGE(H312/F312*100)</f>
        <v>100</v>
      </c>
    </row>
    <row r="313" spans="1:9" ht="13.5">
      <c r="A313" s="537" t="s">
        <v>668</v>
      </c>
      <c r="B313" s="550" t="s">
        <v>511</v>
      </c>
      <c r="C313" s="551">
        <v>3223</v>
      </c>
      <c r="D313" s="552" t="s">
        <v>55</v>
      </c>
      <c r="E313" s="546">
        <v>250000</v>
      </c>
      <c r="F313" s="546">
        <v>140000</v>
      </c>
      <c r="G313" s="546">
        <v>0</v>
      </c>
      <c r="H313" s="546">
        <f>F313+G313</f>
        <v>140000</v>
      </c>
      <c r="I313" s="591">
        <f>AVERAGE(H313/F313*100)</f>
        <v>100</v>
      </c>
    </row>
    <row r="314" spans="1:9" ht="13.5">
      <c r="A314" s="537" t="s">
        <v>668</v>
      </c>
      <c r="B314" s="550"/>
      <c r="C314" s="551">
        <v>323</v>
      </c>
      <c r="D314" s="552" t="s">
        <v>57</v>
      </c>
      <c r="E314" s="546">
        <v>140000</v>
      </c>
      <c r="F314" s="546">
        <f>SUM(F315)</f>
        <v>50000</v>
      </c>
      <c r="G314" s="546">
        <f>SUM(G315)</f>
        <v>0</v>
      </c>
      <c r="H314" s="546">
        <f>SUM(H315)</f>
        <v>50000</v>
      </c>
      <c r="I314" s="591">
        <f>AVERAGE(H314/F314*100)</f>
        <v>100</v>
      </c>
    </row>
    <row r="315" spans="1:9" ht="14.25" thickBot="1">
      <c r="A315" s="596" t="s">
        <v>668</v>
      </c>
      <c r="B315" s="572" t="s">
        <v>512</v>
      </c>
      <c r="C315" s="573">
        <v>3232</v>
      </c>
      <c r="D315" s="574" t="s">
        <v>248</v>
      </c>
      <c r="E315" s="575">
        <v>140000</v>
      </c>
      <c r="F315" s="575">
        <v>50000</v>
      </c>
      <c r="G315" s="575">
        <v>0</v>
      </c>
      <c r="H315" s="546">
        <f>F315+G315</f>
        <v>50000</v>
      </c>
      <c r="I315" s="595">
        <f>AVERAGE(H315/F315*100)</f>
        <v>100</v>
      </c>
    </row>
    <row r="316" spans="1:9" s="634" customFormat="1" ht="28.5" thickTop="1">
      <c r="A316" s="590"/>
      <c r="B316" s="578"/>
      <c r="C316" s="578"/>
      <c r="D316" s="584" t="s">
        <v>252</v>
      </c>
      <c r="E316" s="559"/>
      <c r="F316" s="557"/>
      <c r="G316" s="557"/>
      <c r="H316" s="557"/>
      <c r="I316" s="768">
        <f>AVERAGE(H318/F318*100)</f>
        <v>100</v>
      </c>
    </row>
    <row r="317" spans="1:9" s="460" customFormat="1" ht="13.5">
      <c r="A317" s="590"/>
      <c r="B317" s="578"/>
      <c r="C317" s="578"/>
      <c r="D317" s="583" t="s">
        <v>201</v>
      </c>
      <c r="E317" s="558"/>
      <c r="F317" s="557"/>
      <c r="G317" s="557"/>
      <c r="H317" s="557"/>
      <c r="I317" s="767"/>
    </row>
    <row r="318" spans="1:9" ht="15">
      <c r="A318" s="635"/>
      <c r="B318" s="636"/>
      <c r="C318" s="636"/>
      <c r="D318" s="640" t="s">
        <v>605</v>
      </c>
      <c r="E318" s="637">
        <v>30000</v>
      </c>
      <c r="F318" s="633">
        <f>SUM(F319+F323)</f>
        <v>70000</v>
      </c>
      <c r="G318" s="633">
        <f>SUM(G319+G323)</f>
        <v>0</v>
      </c>
      <c r="H318" s="633">
        <f>SUM(H319+H323)</f>
        <v>70000</v>
      </c>
      <c r="I318" s="767"/>
    </row>
    <row r="319" spans="1:9" ht="13.5">
      <c r="A319" s="539" t="s">
        <v>669</v>
      </c>
      <c r="B319" s="548"/>
      <c r="C319" s="536">
        <v>32</v>
      </c>
      <c r="D319" s="549" t="s">
        <v>186</v>
      </c>
      <c r="E319" s="545">
        <v>30000</v>
      </c>
      <c r="F319" s="545">
        <f>SUM(F320)</f>
        <v>45000</v>
      </c>
      <c r="G319" s="545">
        <f>SUM(G320)</f>
        <v>0</v>
      </c>
      <c r="H319" s="545">
        <f>SUM(H320)</f>
        <v>45000</v>
      </c>
      <c r="I319" s="591">
        <f aca="true" t="shared" si="42" ref="I319:I325">AVERAGE(H319/F319*100)</f>
        <v>100</v>
      </c>
    </row>
    <row r="320" spans="1:9" ht="13.5">
      <c r="A320" s="537" t="s">
        <v>669</v>
      </c>
      <c r="B320" s="550"/>
      <c r="C320" s="551">
        <v>323</v>
      </c>
      <c r="D320" s="552" t="s">
        <v>57</v>
      </c>
      <c r="E320" s="546">
        <v>30000</v>
      </c>
      <c r="F320" s="546">
        <f>SUM(F321:F322)</f>
        <v>45000</v>
      </c>
      <c r="G320" s="546">
        <f>SUM(G321:G322)</f>
        <v>0</v>
      </c>
      <c r="H320" s="546">
        <f>SUM(H321:H322)</f>
        <v>45000</v>
      </c>
      <c r="I320" s="591">
        <f t="shared" si="42"/>
        <v>100</v>
      </c>
    </row>
    <row r="321" spans="1:9" s="460" customFormat="1" ht="13.5">
      <c r="A321" s="537" t="s">
        <v>669</v>
      </c>
      <c r="B321" s="550" t="s">
        <v>513</v>
      </c>
      <c r="C321" s="551">
        <v>3234</v>
      </c>
      <c r="D321" s="552" t="s">
        <v>538</v>
      </c>
      <c r="E321" s="546"/>
      <c r="F321" s="546">
        <v>25000</v>
      </c>
      <c r="G321" s="546">
        <v>0</v>
      </c>
      <c r="H321" s="546">
        <f>F321+G321</f>
        <v>25000</v>
      </c>
      <c r="I321" s="591">
        <f t="shared" si="42"/>
        <v>100</v>
      </c>
    </row>
    <row r="322" spans="1:9" ht="13.5">
      <c r="A322" s="537" t="s">
        <v>669</v>
      </c>
      <c r="B322" s="550" t="s">
        <v>542</v>
      </c>
      <c r="C322" s="551">
        <v>3232</v>
      </c>
      <c r="D322" s="552" t="s">
        <v>248</v>
      </c>
      <c r="E322" s="546">
        <v>30000</v>
      </c>
      <c r="F322" s="546">
        <v>20000</v>
      </c>
      <c r="G322" s="546">
        <v>0</v>
      </c>
      <c r="H322" s="546">
        <f>F322+G322</f>
        <v>20000</v>
      </c>
      <c r="I322" s="591">
        <f t="shared" si="42"/>
        <v>100</v>
      </c>
    </row>
    <row r="323" spans="1:9" ht="13.5">
      <c r="A323" s="539" t="s">
        <v>669</v>
      </c>
      <c r="B323" s="548"/>
      <c r="C323" s="536">
        <v>42</v>
      </c>
      <c r="D323" s="549" t="s">
        <v>256</v>
      </c>
      <c r="E323" s="545">
        <v>66500</v>
      </c>
      <c r="F323" s="545">
        <f aca="true" t="shared" si="43" ref="F323:H324">SUM(F324)</f>
        <v>25000</v>
      </c>
      <c r="G323" s="545">
        <f t="shared" si="43"/>
        <v>0</v>
      </c>
      <c r="H323" s="545">
        <f t="shared" si="43"/>
        <v>25000</v>
      </c>
      <c r="I323" s="591">
        <f t="shared" si="42"/>
        <v>100</v>
      </c>
    </row>
    <row r="324" spans="1:9" ht="13.5">
      <c r="A324" s="537" t="s">
        <v>669</v>
      </c>
      <c r="B324" s="550"/>
      <c r="C324" s="551">
        <v>421</v>
      </c>
      <c r="D324" s="552" t="s">
        <v>98</v>
      </c>
      <c r="E324" s="546">
        <v>66500</v>
      </c>
      <c r="F324" s="546">
        <f t="shared" si="43"/>
        <v>25000</v>
      </c>
      <c r="G324" s="546">
        <f t="shared" si="43"/>
        <v>0</v>
      </c>
      <c r="H324" s="546">
        <f t="shared" si="43"/>
        <v>25000</v>
      </c>
      <c r="I324" s="591">
        <f t="shared" si="42"/>
        <v>100</v>
      </c>
    </row>
    <row r="325" spans="1:9" ht="14.25" thickBot="1">
      <c r="A325" s="596" t="s">
        <v>669</v>
      </c>
      <c r="B325" s="572" t="s">
        <v>543</v>
      </c>
      <c r="C325" s="573">
        <v>4214</v>
      </c>
      <c r="D325" s="574" t="s">
        <v>552</v>
      </c>
      <c r="E325" s="575">
        <v>66500</v>
      </c>
      <c r="F325" s="575">
        <v>25000</v>
      </c>
      <c r="G325" s="575">
        <v>0</v>
      </c>
      <c r="H325" s="575">
        <f>F325+G325</f>
        <v>25000</v>
      </c>
      <c r="I325" s="595">
        <f t="shared" si="42"/>
        <v>100</v>
      </c>
    </row>
    <row r="326" spans="1:9" s="634" customFormat="1" ht="28.5" thickTop="1">
      <c r="A326" s="590"/>
      <c r="B326" s="578"/>
      <c r="C326" s="578"/>
      <c r="D326" s="584" t="s">
        <v>252</v>
      </c>
      <c r="E326" s="559"/>
      <c r="F326" s="557"/>
      <c r="G326" s="557"/>
      <c r="H326" s="557"/>
      <c r="I326" s="768">
        <f>AVERAGE(H328/F328*100)</f>
        <v>100</v>
      </c>
    </row>
    <row r="327" spans="1:9" s="460" customFormat="1" ht="13.5">
      <c r="A327" s="590"/>
      <c r="B327" s="578"/>
      <c r="C327" s="578"/>
      <c r="D327" s="583" t="s">
        <v>249</v>
      </c>
      <c r="E327" s="558"/>
      <c r="F327" s="557"/>
      <c r="G327" s="557"/>
      <c r="H327" s="557"/>
      <c r="I327" s="767"/>
    </row>
    <row r="328" spans="1:9" ht="15">
      <c r="A328" s="635"/>
      <c r="B328" s="636"/>
      <c r="C328" s="636"/>
      <c r="D328" s="640" t="s">
        <v>606</v>
      </c>
      <c r="E328" s="637">
        <v>350000</v>
      </c>
      <c r="F328" s="633">
        <f aca="true" t="shared" si="44" ref="F328:H330">SUM(F329)</f>
        <v>200000</v>
      </c>
      <c r="G328" s="633">
        <f t="shared" si="44"/>
        <v>0</v>
      </c>
      <c r="H328" s="633">
        <f t="shared" si="44"/>
        <v>200000</v>
      </c>
      <c r="I328" s="767"/>
    </row>
    <row r="329" spans="1:9" ht="13.5">
      <c r="A329" s="539" t="s">
        <v>670</v>
      </c>
      <c r="B329" s="548"/>
      <c r="C329" s="536">
        <v>32</v>
      </c>
      <c r="D329" s="549" t="s">
        <v>186</v>
      </c>
      <c r="E329" s="545">
        <v>350000</v>
      </c>
      <c r="F329" s="545">
        <f t="shared" si="44"/>
        <v>200000</v>
      </c>
      <c r="G329" s="545">
        <f t="shared" si="44"/>
        <v>0</v>
      </c>
      <c r="H329" s="545">
        <f t="shared" si="44"/>
        <v>200000</v>
      </c>
      <c r="I329" s="591">
        <f>AVERAGE(H329/F329*100)</f>
        <v>100</v>
      </c>
    </row>
    <row r="330" spans="1:9" ht="13.5">
      <c r="A330" s="537" t="s">
        <v>670</v>
      </c>
      <c r="B330" s="550"/>
      <c r="C330" s="551">
        <v>323</v>
      </c>
      <c r="D330" s="552" t="s">
        <v>57</v>
      </c>
      <c r="E330" s="546">
        <v>350000</v>
      </c>
      <c r="F330" s="546">
        <f t="shared" si="44"/>
        <v>200000</v>
      </c>
      <c r="G330" s="546">
        <f t="shared" si="44"/>
        <v>0</v>
      </c>
      <c r="H330" s="546">
        <f t="shared" si="44"/>
        <v>200000</v>
      </c>
      <c r="I330" s="591">
        <f>AVERAGE(H330/F330*100)</f>
        <v>100</v>
      </c>
    </row>
    <row r="331" spans="1:9" ht="14.25" thickBot="1">
      <c r="A331" s="596" t="s">
        <v>670</v>
      </c>
      <c r="B331" s="572" t="s">
        <v>514</v>
      </c>
      <c r="C331" s="573">
        <v>3232</v>
      </c>
      <c r="D331" s="574" t="s">
        <v>248</v>
      </c>
      <c r="E331" s="575">
        <v>350000</v>
      </c>
      <c r="F331" s="575">
        <v>200000</v>
      </c>
      <c r="G331" s="575">
        <v>0</v>
      </c>
      <c r="H331" s="575">
        <f>F331+G331</f>
        <v>200000</v>
      </c>
      <c r="I331" s="595">
        <f>AVERAGE(H331/F331*100)</f>
        <v>100</v>
      </c>
    </row>
    <row r="332" spans="1:9" s="634" customFormat="1" ht="28.5" thickTop="1">
      <c r="A332" s="590"/>
      <c r="B332" s="578"/>
      <c r="C332" s="578"/>
      <c r="D332" s="584" t="s">
        <v>252</v>
      </c>
      <c r="E332" s="559"/>
      <c r="F332" s="557"/>
      <c r="G332" s="557"/>
      <c r="H332" s="557"/>
      <c r="I332" s="768">
        <f>AVERAGE(H334/F334*100)</f>
        <v>100</v>
      </c>
    </row>
    <row r="333" spans="1:9" s="460" customFormat="1" ht="13.5">
      <c r="A333" s="590"/>
      <c r="B333" s="578"/>
      <c r="C333" s="578"/>
      <c r="D333" s="583" t="s">
        <v>249</v>
      </c>
      <c r="E333" s="558"/>
      <c r="F333" s="557"/>
      <c r="G333" s="557"/>
      <c r="H333" s="557"/>
      <c r="I333" s="767"/>
    </row>
    <row r="334" spans="1:9" ht="15">
      <c r="A334" s="635"/>
      <c r="B334" s="636"/>
      <c r="C334" s="636"/>
      <c r="D334" s="640" t="s">
        <v>698</v>
      </c>
      <c r="E334" s="637">
        <v>350000</v>
      </c>
      <c r="F334" s="633">
        <f aca="true" t="shared" si="45" ref="F334:H336">SUM(F335)</f>
        <v>200000</v>
      </c>
      <c r="G334" s="633">
        <f t="shared" si="45"/>
        <v>0</v>
      </c>
      <c r="H334" s="633">
        <f t="shared" si="45"/>
        <v>200000</v>
      </c>
      <c r="I334" s="767"/>
    </row>
    <row r="335" spans="1:9" ht="13.5">
      <c r="A335" s="539" t="s">
        <v>671</v>
      </c>
      <c r="B335" s="548"/>
      <c r="C335" s="536">
        <v>32</v>
      </c>
      <c r="D335" s="549" t="s">
        <v>186</v>
      </c>
      <c r="E335" s="545">
        <v>350000</v>
      </c>
      <c r="F335" s="545">
        <f t="shared" si="45"/>
        <v>200000</v>
      </c>
      <c r="G335" s="545">
        <f t="shared" si="45"/>
        <v>0</v>
      </c>
      <c r="H335" s="545">
        <f t="shared" si="45"/>
        <v>200000</v>
      </c>
      <c r="I335" s="591">
        <f>AVERAGE(H335/F335*100)</f>
        <v>100</v>
      </c>
    </row>
    <row r="336" spans="1:9" ht="13.5">
      <c r="A336" s="537" t="s">
        <v>671</v>
      </c>
      <c r="B336" s="550"/>
      <c r="C336" s="551">
        <v>323</v>
      </c>
      <c r="D336" s="552" t="s">
        <v>57</v>
      </c>
      <c r="E336" s="546">
        <v>350000</v>
      </c>
      <c r="F336" s="546">
        <f t="shared" si="45"/>
        <v>200000</v>
      </c>
      <c r="G336" s="546">
        <f t="shared" si="45"/>
        <v>0</v>
      </c>
      <c r="H336" s="546">
        <f t="shared" si="45"/>
        <v>200000</v>
      </c>
      <c r="I336" s="591">
        <f>AVERAGE(H336/F336*100)</f>
        <v>100</v>
      </c>
    </row>
    <row r="337" spans="1:9" ht="14.25" thickBot="1">
      <c r="A337" s="596" t="s">
        <v>671</v>
      </c>
      <c r="B337" s="572" t="s">
        <v>515</v>
      </c>
      <c r="C337" s="573">
        <v>3232</v>
      </c>
      <c r="D337" s="574" t="s">
        <v>248</v>
      </c>
      <c r="E337" s="575">
        <v>350000</v>
      </c>
      <c r="F337" s="575">
        <v>200000</v>
      </c>
      <c r="G337" s="575">
        <v>0</v>
      </c>
      <c r="H337" s="575">
        <f>F337+G337</f>
        <v>200000</v>
      </c>
      <c r="I337" s="595">
        <f>AVERAGE(H337/F337*100)</f>
        <v>100</v>
      </c>
    </row>
    <row r="338" spans="1:9" s="634" customFormat="1" ht="28.5" thickTop="1">
      <c r="A338" s="590"/>
      <c r="B338" s="578"/>
      <c r="C338" s="578"/>
      <c r="D338" s="584" t="s">
        <v>252</v>
      </c>
      <c r="E338" s="559"/>
      <c r="F338" s="557"/>
      <c r="G338" s="557"/>
      <c r="H338" s="557"/>
      <c r="I338" s="768">
        <f>AVERAGE(H340/F340*100)</f>
        <v>0</v>
      </c>
    </row>
    <row r="339" spans="1:9" s="460" customFormat="1" ht="13.5">
      <c r="A339" s="590"/>
      <c r="B339" s="578"/>
      <c r="C339" s="578"/>
      <c r="D339" s="583" t="s">
        <v>249</v>
      </c>
      <c r="E339" s="558"/>
      <c r="F339" s="557"/>
      <c r="G339" s="557"/>
      <c r="H339" s="557"/>
      <c r="I339" s="767"/>
    </row>
    <row r="340" spans="1:9" ht="15">
      <c r="A340" s="635"/>
      <c r="B340" s="636"/>
      <c r="C340" s="636"/>
      <c r="D340" s="640" t="s">
        <v>746</v>
      </c>
      <c r="E340" s="637">
        <v>350000</v>
      </c>
      <c r="F340" s="633">
        <f aca="true" t="shared" si="46" ref="F340:H342">SUM(F341)</f>
        <v>500000</v>
      </c>
      <c r="G340" s="633">
        <f t="shared" si="46"/>
        <v>-500000</v>
      </c>
      <c r="H340" s="633">
        <f t="shared" si="46"/>
        <v>0</v>
      </c>
      <c r="I340" s="767"/>
    </row>
    <row r="341" spans="1:9" ht="13.5">
      <c r="A341" s="539" t="s">
        <v>672</v>
      </c>
      <c r="B341" s="548"/>
      <c r="C341" s="536">
        <v>32</v>
      </c>
      <c r="D341" s="549" t="s">
        <v>186</v>
      </c>
      <c r="E341" s="545">
        <v>350000</v>
      </c>
      <c r="F341" s="545">
        <f t="shared" si="46"/>
        <v>500000</v>
      </c>
      <c r="G341" s="545">
        <f t="shared" si="46"/>
        <v>-500000</v>
      </c>
      <c r="H341" s="545">
        <f t="shared" si="46"/>
        <v>0</v>
      </c>
      <c r="I341" s="591">
        <f>AVERAGE(H341/F341*100)</f>
        <v>0</v>
      </c>
    </row>
    <row r="342" spans="1:9" ht="13.5">
      <c r="A342" s="537" t="s">
        <v>672</v>
      </c>
      <c r="B342" s="550"/>
      <c r="C342" s="551">
        <v>323</v>
      </c>
      <c r="D342" s="552" t="s">
        <v>57</v>
      </c>
      <c r="E342" s="546">
        <v>350000</v>
      </c>
      <c r="F342" s="546">
        <f t="shared" si="46"/>
        <v>500000</v>
      </c>
      <c r="G342" s="546">
        <f t="shared" si="46"/>
        <v>-500000</v>
      </c>
      <c r="H342" s="546">
        <f t="shared" si="46"/>
        <v>0</v>
      </c>
      <c r="I342" s="591">
        <f>AVERAGE(H342/F342*100)</f>
        <v>0</v>
      </c>
    </row>
    <row r="343" spans="1:9" ht="14.25" thickBot="1">
      <c r="A343" s="596" t="s">
        <v>672</v>
      </c>
      <c r="B343" s="572" t="s">
        <v>516</v>
      </c>
      <c r="C343" s="573">
        <v>3232</v>
      </c>
      <c r="D343" s="574" t="s">
        <v>248</v>
      </c>
      <c r="E343" s="575">
        <v>350000</v>
      </c>
      <c r="F343" s="575">
        <v>500000</v>
      </c>
      <c r="G343" s="575">
        <v>-500000</v>
      </c>
      <c r="H343" s="575">
        <f>F343+G343</f>
        <v>0</v>
      </c>
      <c r="I343" s="595">
        <f>AVERAGE(H343/F343*100)</f>
        <v>0</v>
      </c>
    </row>
    <row r="344" spans="1:9" s="634" customFormat="1" ht="28.5" thickTop="1">
      <c r="A344" s="590"/>
      <c r="B344" s="578"/>
      <c r="C344" s="578"/>
      <c r="D344" s="584" t="s">
        <v>252</v>
      </c>
      <c r="E344" s="559"/>
      <c r="F344" s="557"/>
      <c r="G344" s="557"/>
      <c r="H344" s="557"/>
      <c r="I344" s="768">
        <f>AVERAGE(H346/F346*100)</f>
        <v>100</v>
      </c>
    </row>
    <row r="345" spans="1:9" s="460" customFormat="1" ht="13.5">
      <c r="A345" s="590"/>
      <c r="B345" s="578"/>
      <c r="C345" s="578"/>
      <c r="D345" s="583" t="s">
        <v>249</v>
      </c>
      <c r="E345" s="558"/>
      <c r="F345" s="557"/>
      <c r="G345" s="557"/>
      <c r="H345" s="557"/>
      <c r="I345" s="767"/>
    </row>
    <row r="346" spans="1:9" ht="15">
      <c r="A346" s="635"/>
      <c r="B346" s="636"/>
      <c r="C346" s="636"/>
      <c r="D346" s="640" t="s">
        <v>747</v>
      </c>
      <c r="E346" s="637">
        <v>750000</v>
      </c>
      <c r="F346" s="633">
        <f aca="true" t="shared" si="47" ref="F346:H348">SUM(F347)</f>
        <v>50000</v>
      </c>
      <c r="G346" s="633">
        <f t="shared" si="47"/>
        <v>0</v>
      </c>
      <c r="H346" s="633">
        <f t="shared" si="47"/>
        <v>50000</v>
      </c>
      <c r="I346" s="767"/>
    </row>
    <row r="347" spans="1:9" ht="13.5">
      <c r="A347" s="539" t="s">
        <v>673</v>
      </c>
      <c r="B347" s="548"/>
      <c r="C347" s="536">
        <v>32</v>
      </c>
      <c r="D347" s="549" t="s">
        <v>186</v>
      </c>
      <c r="E347" s="545">
        <v>750000</v>
      </c>
      <c r="F347" s="545">
        <f t="shared" si="47"/>
        <v>50000</v>
      </c>
      <c r="G347" s="545">
        <f t="shared" si="47"/>
        <v>0</v>
      </c>
      <c r="H347" s="545">
        <f t="shared" si="47"/>
        <v>50000</v>
      </c>
      <c r="I347" s="591">
        <f>AVERAGE(H347/F347*100)</f>
        <v>100</v>
      </c>
    </row>
    <row r="348" spans="1:9" ht="13.5">
      <c r="A348" s="537" t="s">
        <v>673</v>
      </c>
      <c r="B348" s="550"/>
      <c r="C348" s="551">
        <v>323</v>
      </c>
      <c r="D348" s="552" t="s">
        <v>57</v>
      </c>
      <c r="E348" s="546">
        <v>750000</v>
      </c>
      <c r="F348" s="546">
        <f t="shared" si="47"/>
        <v>50000</v>
      </c>
      <c r="G348" s="546">
        <f t="shared" si="47"/>
        <v>0</v>
      </c>
      <c r="H348" s="546">
        <f t="shared" si="47"/>
        <v>50000</v>
      </c>
      <c r="I348" s="591">
        <f>AVERAGE(H348/F348*100)</f>
        <v>100</v>
      </c>
    </row>
    <row r="349" spans="1:9" ht="14.25" thickBot="1">
      <c r="A349" s="596" t="s">
        <v>673</v>
      </c>
      <c r="B349" s="572" t="s">
        <v>517</v>
      </c>
      <c r="C349" s="573">
        <v>3232</v>
      </c>
      <c r="D349" s="574" t="s">
        <v>248</v>
      </c>
      <c r="E349" s="575">
        <v>750000</v>
      </c>
      <c r="F349" s="575">
        <v>50000</v>
      </c>
      <c r="G349" s="575">
        <v>0</v>
      </c>
      <c r="H349" s="575">
        <f>F349+G349</f>
        <v>50000</v>
      </c>
      <c r="I349" s="595">
        <f>AVERAGE(H349/F349*100)</f>
        <v>100</v>
      </c>
    </row>
    <row r="350" spans="1:9" s="634" customFormat="1" ht="28.5" thickTop="1">
      <c r="A350" s="590"/>
      <c r="B350" s="578"/>
      <c r="C350" s="578"/>
      <c r="D350" s="584" t="s">
        <v>252</v>
      </c>
      <c r="E350" s="559"/>
      <c r="F350" s="557"/>
      <c r="G350" s="557"/>
      <c r="H350" s="557"/>
      <c r="I350" s="768">
        <f>AVERAGE(H352/F352*100)</f>
        <v>100</v>
      </c>
    </row>
    <row r="351" spans="1:9" s="460" customFormat="1" ht="13.5">
      <c r="A351" s="590"/>
      <c r="B351" s="578"/>
      <c r="C351" s="578"/>
      <c r="D351" s="583" t="s">
        <v>249</v>
      </c>
      <c r="E351" s="558"/>
      <c r="F351" s="557"/>
      <c r="G351" s="557"/>
      <c r="H351" s="557"/>
      <c r="I351" s="767"/>
    </row>
    <row r="352" spans="1:9" ht="15">
      <c r="A352" s="635"/>
      <c r="B352" s="636"/>
      <c r="C352" s="636"/>
      <c r="D352" s="640" t="s">
        <v>748</v>
      </c>
      <c r="E352" s="637">
        <v>120000</v>
      </c>
      <c r="F352" s="633">
        <f aca="true" t="shared" si="48" ref="F352:H354">SUM(F353)</f>
        <v>100000</v>
      </c>
      <c r="G352" s="633">
        <f t="shared" si="48"/>
        <v>0</v>
      </c>
      <c r="H352" s="633">
        <f t="shared" si="48"/>
        <v>100000</v>
      </c>
      <c r="I352" s="767"/>
    </row>
    <row r="353" spans="1:9" ht="13.5">
      <c r="A353" s="539" t="s">
        <v>674</v>
      </c>
      <c r="B353" s="548"/>
      <c r="C353" s="536">
        <v>32</v>
      </c>
      <c r="D353" s="549" t="s">
        <v>186</v>
      </c>
      <c r="E353" s="545">
        <v>120000</v>
      </c>
      <c r="F353" s="545">
        <f t="shared" si="48"/>
        <v>100000</v>
      </c>
      <c r="G353" s="545">
        <f t="shared" si="48"/>
        <v>0</v>
      </c>
      <c r="H353" s="545">
        <f t="shared" si="48"/>
        <v>100000</v>
      </c>
      <c r="I353" s="591">
        <f>AVERAGE(H353/F353*100)</f>
        <v>100</v>
      </c>
    </row>
    <row r="354" spans="1:9" ht="13.5">
      <c r="A354" s="537" t="s">
        <v>674</v>
      </c>
      <c r="B354" s="550"/>
      <c r="C354" s="551">
        <v>323</v>
      </c>
      <c r="D354" s="552" t="s">
        <v>57</v>
      </c>
      <c r="E354" s="546">
        <v>120000</v>
      </c>
      <c r="F354" s="546">
        <f t="shared" si="48"/>
        <v>100000</v>
      </c>
      <c r="G354" s="546">
        <f t="shared" si="48"/>
        <v>0</v>
      </c>
      <c r="H354" s="546">
        <f t="shared" si="48"/>
        <v>100000</v>
      </c>
      <c r="I354" s="591">
        <f>AVERAGE(H354/F354*100)</f>
        <v>100</v>
      </c>
    </row>
    <row r="355" spans="1:9" ht="14.25" thickBot="1">
      <c r="A355" s="596" t="s">
        <v>674</v>
      </c>
      <c r="B355" s="572" t="s">
        <v>518</v>
      </c>
      <c r="C355" s="573">
        <v>3232</v>
      </c>
      <c r="D355" s="574" t="s">
        <v>248</v>
      </c>
      <c r="E355" s="575">
        <v>120000</v>
      </c>
      <c r="F355" s="575">
        <v>100000</v>
      </c>
      <c r="G355" s="575">
        <v>0</v>
      </c>
      <c r="H355" s="575">
        <f>F355+G355</f>
        <v>100000</v>
      </c>
      <c r="I355" s="595">
        <f>AVERAGE(H355/F355*100)</f>
        <v>100</v>
      </c>
    </row>
    <row r="356" spans="1:9" s="634" customFormat="1" ht="28.5" thickTop="1">
      <c r="A356" s="590"/>
      <c r="B356" s="578"/>
      <c r="C356" s="578"/>
      <c r="D356" s="584" t="s">
        <v>252</v>
      </c>
      <c r="E356" s="559"/>
      <c r="F356" s="557"/>
      <c r="G356" s="557"/>
      <c r="H356" s="557"/>
      <c r="I356" s="768">
        <f>AVERAGE(H358/F358*100)</f>
        <v>210</v>
      </c>
    </row>
    <row r="357" spans="1:9" s="460" customFormat="1" ht="13.5">
      <c r="A357" s="590"/>
      <c r="B357" s="578"/>
      <c r="C357" s="578"/>
      <c r="D357" s="583" t="s">
        <v>249</v>
      </c>
      <c r="E357" s="558"/>
      <c r="F357" s="557"/>
      <c r="G357" s="557"/>
      <c r="H357" s="557"/>
      <c r="I357" s="767"/>
    </row>
    <row r="358" spans="1:9" ht="15">
      <c r="A358" s="635"/>
      <c r="B358" s="636"/>
      <c r="C358" s="636"/>
      <c r="D358" s="640" t="s">
        <v>749</v>
      </c>
      <c r="E358" s="637">
        <v>50000</v>
      </c>
      <c r="F358" s="633">
        <f aca="true" t="shared" si="49" ref="F358:H360">SUM(F359)</f>
        <v>100000</v>
      </c>
      <c r="G358" s="633">
        <f t="shared" si="49"/>
        <v>110000</v>
      </c>
      <c r="H358" s="633">
        <f t="shared" si="49"/>
        <v>210000</v>
      </c>
      <c r="I358" s="767"/>
    </row>
    <row r="359" spans="1:9" ht="13.5">
      <c r="A359" s="539" t="s">
        <v>675</v>
      </c>
      <c r="B359" s="548"/>
      <c r="C359" s="536">
        <v>32</v>
      </c>
      <c r="D359" s="549" t="s">
        <v>186</v>
      </c>
      <c r="E359" s="545">
        <v>50000</v>
      </c>
      <c r="F359" s="545">
        <f t="shared" si="49"/>
        <v>100000</v>
      </c>
      <c r="G359" s="545">
        <f t="shared" si="49"/>
        <v>110000</v>
      </c>
      <c r="H359" s="545">
        <f t="shared" si="49"/>
        <v>210000</v>
      </c>
      <c r="I359" s="591">
        <f>AVERAGE(H359/F359*100)</f>
        <v>210</v>
      </c>
    </row>
    <row r="360" spans="1:9" ht="13.5">
      <c r="A360" s="537" t="s">
        <v>675</v>
      </c>
      <c r="B360" s="550"/>
      <c r="C360" s="551">
        <v>323</v>
      </c>
      <c r="D360" s="552" t="s">
        <v>57</v>
      </c>
      <c r="E360" s="546">
        <v>50000</v>
      </c>
      <c r="F360" s="546">
        <f t="shared" si="49"/>
        <v>100000</v>
      </c>
      <c r="G360" s="546">
        <f t="shared" si="49"/>
        <v>110000</v>
      </c>
      <c r="H360" s="546">
        <f t="shared" si="49"/>
        <v>210000</v>
      </c>
      <c r="I360" s="591">
        <f>AVERAGE(H360/F360*100)</f>
        <v>210</v>
      </c>
    </row>
    <row r="361" spans="1:9" ht="14.25" thickBot="1">
      <c r="A361" s="596" t="s">
        <v>675</v>
      </c>
      <c r="B361" s="572" t="s">
        <v>519</v>
      </c>
      <c r="C361" s="573">
        <v>3232</v>
      </c>
      <c r="D361" s="574" t="s">
        <v>248</v>
      </c>
      <c r="E361" s="575">
        <v>50000</v>
      </c>
      <c r="F361" s="575">
        <v>100000</v>
      </c>
      <c r="G361" s="575">
        <v>110000</v>
      </c>
      <c r="H361" s="575">
        <f>F361+G361</f>
        <v>210000</v>
      </c>
      <c r="I361" s="595">
        <f>AVERAGE(H361/F361*100)</f>
        <v>210</v>
      </c>
    </row>
    <row r="362" spans="1:9" s="634" customFormat="1" ht="28.5" thickTop="1">
      <c r="A362" s="590"/>
      <c r="B362" s="578"/>
      <c r="C362" s="578"/>
      <c r="D362" s="584" t="s">
        <v>252</v>
      </c>
      <c r="E362" s="559"/>
      <c r="F362" s="557"/>
      <c r="G362" s="557"/>
      <c r="H362" s="557"/>
      <c r="I362" s="768">
        <f>AVERAGE(H364/F364*100)</f>
        <v>100</v>
      </c>
    </row>
    <row r="363" spans="1:9" s="460" customFormat="1" ht="13.5">
      <c r="A363" s="590"/>
      <c r="B363" s="578"/>
      <c r="C363" s="578"/>
      <c r="D363" s="583" t="s">
        <v>249</v>
      </c>
      <c r="E363" s="558"/>
      <c r="F363" s="557"/>
      <c r="G363" s="557"/>
      <c r="H363" s="557"/>
      <c r="I363" s="767"/>
    </row>
    <row r="364" spans="1:9" ht="30.75">
      <c r="A364" s="635"/>
      <c r="B364" s="636"/>
      <c r="C364" s="636"/>
      <c r="D364" s="640" t="s">
        <v>750</v>
      </c>
      <c r="E364" s="637">
        <v>90000</v>
      </c>
      <c r="F364" s="633">
        <f aca="true" t="shared" si="50" ref="F364:H366">SUM(F365)</f>
        <v>100000</v>
      </c>
      <c r="G364" s="633">
        <f t="shared" si="50"/>
        <v>0</v>
      </c>
      <c r="H364" s="633">
        <f t="shared" si="50"/>
        <v>100000</v>
      </c>
      <c r="I364" s="767"/>
    </row>
    <row r="365" spans="1:9" ht="13.5">
      <c r="A365" s="539" t="s">
        <v>676</v>
      </c>
      <c r="B365" s="548"/>
      <c r="C365" s="536">
        <v>32</v>
      </c>
      <c r="D365" s="549" t="s">
        <v>186</v>
      </c>
      <c r="E365" s="545">
        <v>90000</v>
      </c>
      <c r="F365" s="545">
        <f t="shared" si="50"/>
        <v>100000</v>
      </c>
      <c r="G365" s="545">
        <f t="shared" si="50"/>
        <v>0</v>
      </c>
      <c r="H365" s="545">
        <f t="shared" si="50"/>
        <v>100000</v>
      </c>
      <c r="I365" s="591">
        <f>AVERAGE(H365/F365*100)</f>
        <v>100</v>
      </c>
    </row>
    <row r="366" spans="1:9" ht="13.5">
      <c r="A366" s="537" t="s">
        <v>676</v>
      </c>
      <c r="B366" s="550"/>
      <c r="C366" s="551">
        <v>323</v>
      </c>
      <c r="D366" s="552" t="s">
        <v>57</v>
      </c>
      <c r="E366" s="546">
        <v>90000</v>
      </c>
      <c r="F366" s="546">
        <f t="shared" si="50"/>
        <v>100000</v>
      </c>
      <c r="G366" s="546">
        <f t="shared" si="50"/>
        <v>0</v>
      </c>
      <c r="H366" s="546">
        <f t="shared" si="50"/>
        <v>100000</v>
      </c>
      <c r="I366" s="591">
        <f>AVERAGE(H366/F366*100)</f>
        <v>100</v>
      </c>
    </row>
    <row r="367" spans="1:9" ht="14.25" thickBot="1">
      <c r="A367" s="596" t="s">
        <v>676</v>
      </c>
      <c r="B367" s="572" t="s">
        <v>520</v>
      </c>
      <c r="C367" s="573">
        <v>3232</v>
      </c>
      <c r="D367" s="574" t="s">
        <v>248</v>
      </c>
      <c r="E367" s="575">
        <v>90000</v>
      </c>
      <c r="F367" s="575">
        <v>100000</v>
      </c>
      <c r="G367" s="575">
        <v>0</v>
      </c>
      <c r="H367" s="575">
        <f>F367+G367</f>
        <v>100000</v>
      </c>
      <c r="I367" s="595">
        <f>AVERAGE(H367/F367*100)</f>
        <v>100</v>
      </c>
    </row>
    <row r="368" spans="1:9" s="634" customFormat="1" ht="28.5" thickTop="1">
      <c r="A368" s="590"/>
      <c r="B368" s="578"/>
      <c r="C368" s="578"/>
      <c r="D368" s="584" t="s">
        <v>252</v>
      </c>
      <c r="E368" s="559"/>
      <c r="F368" s="557"/>
      <c r="G368" s="557"/>
      <c r="H368" s="557"/>
      <c r="I368" s="768">
        <f>AVERAGE(H370/F370*100)</f>
        <v>100</v>
      </c>
    </row>
    <row r="369" spans="1:9" s="460" customFormat="1" ht="13.5">
      <c r="A369" s="590"/>
      <c r="B369" s="578"/>
      <c r="C369" s="578"/>
      <c r="D369" s="583" t="s">
        <v>249</v>
      </c>
      <c r="E369" s="558"/>
      <c r="F369" s="557"/>
      <c r="G369" s="557"/>
      <c r="H369" s="557"/>
      <c r="I369" s="767"/>
    </row>
    <row r="370" spans="1:9" ht="30.75">
      <c r="A370" s="635"/>
      <c r="B370" s="636"/>
      <c r="C370" s="636"/>
      <c r="D370" s="640" t="s">
        <v>751</v>
      </c>
      <c r="E370" s="637">
        <v>50000</v>
      </c>
      <c r="F370" s="633">
        <f aca="true" t="shared" si="51" ref="F370:H372">SUM(F371)</f>
        <v>5000</v>
      </c>
      <c r="G370" s="633">
        <f t="shared" si="51"/>
        <v>0</v>
      </c>
      <c r="H370" s="633">
        <f t="shared" si="51"/>
        <v>5000</v>
      </c>
      <c r="I370" s="767"/>
    </row>
    <row r="371" spans="1:9" ht="13.5">
      <c r="A371" s="539" t="s">
        <v>677</v>
      </c>
      <c r="B371" s="548"/>
      <c r="C371" s="536">
        <v>32</v>
      </c>
      <c r="D371" s="549" t="s">
        <v>186</v>
      </c>
      <c r="E371" s="545">
        <v>50000</v>
      </c>
      <c r="F371" s="545">
        <f t="shared" si="51"/>
        <v>5000</v>
      </c>
      <c r="G371" s="545">
        <f t="shared" si="51"/>
        <v>0</v>
      </c>
      <c r="H371" s="545">
        <f t="shared" si="51"/>
        <v>5000</v>
      </c>
      <c r="I371" s="591">
        <f>AVERAGE(H371/F371*100)</f>
        <v>100</v>
      </c>
    </row>
    <row r="372" spans="1:9" ht="13.5">
      <c r="A372" s="537" t="s">
        <v>677</v>
      </c>
      <c r="B372" s="550"/>
      <c r="C372" s="551">
        <v>323</v>
      </c>
      <c r="D372" s="552" t="s">
        <v>57</v>
      </c>
      <c r="E372" s="546">
        <v>50000</v>
      </c>
      <c r="F372" s="546">
        <f t="shared" si="51"/>
        <v>5000</v>
      </c>
      <c r="G372" s="546">
        <f t="shared" si="51"/>
        <v>0</v>
      </c>
      <c r="H372" s="546">
        <f t="shared" si="51"/>
        <v>5000</v>
      </c>
      <c r="I372" s="591">
        <f>AVERAGE(H372/F372*100)</f>
        <v>100</v>
      </c>
    </row>
    <row r="373" spans="1:9" ht="14.25" thickBot="1">
      <c r="A373" s="596" t="s">
        <v>677</v>
      </c>
      <c r="B373" s="572" t="s">
        <v>523</v>
      </c>
      <c r="C373" s="573">
        <v>3232</v>
      </c>
      <c r="D373" s="574" t="s">
        <v>248</v>
      </c>
      <c r="E373" s="575">
        <v>50000</v>
      </c>
      <c r="F373" s="575">
        <v>5000</v>
      </c>
      <c r="G373" s="575">
        <v>0</v>
      </c>
      <c r="H373" s="575">
        <f>F373+G373</f>
        <v>5000</v>
      </c>
      <c r="I373" s="595">
        <f>AVERAGE(H373/F373*100)</f>
        <v>100</v>
      </c>
    </row>
    <row r="374" spans="1:9" s="616" customFormat="1" ht="28.5" thickTop="1">
      <c r="A374" s="590"/>
      <c r="B374" s="578"/>
      <c r="C374" s="578"/>
      <c r="D374" s="584" t="s">
        <v>510</v>
      </c>
      <c r="E374" s="559"/>
      <c r="F374" s="557"/>
      <c r="G374" s="557"/>
      <c r="H374" s="557"/>
      <c r="I374" s="768">
        <f>AVERAGE(H376/F376*100)</f>
        <v>100</v>
      </c>
    </row>
    <row r="375" spans="1:9" ht="13.5">
      <c r="A375" s="590"/>
      <c r="B375" s="578"/>
      <c r="C375" s="578"/>
      <c r="D375" s="583" t="s">
        <v>249</v>
      </c>
      <c r="E375" s="558"/>
      <c r="F375" s="557"/>
      <c r="G375" s="557"/>
      <c r="H375" s="557"/>
      <c r="I375" s="767"/>
    </row>
    <row r="376" spans="1:9" ht="30.75">
      <c r="A376" s="635"/>
      <c r="B376" s="636"/>
      <c r="C376" s="636"/>
      <c r="D376" s="640" t="s">
        <v>752</v>
      </c>
      <c r="E376" s="637">
        <v>50000</v>
      </c>
      <c r="F376" s="633">
        <f>SUM(F377)</f>
        <v>37000</v>
      </c>
      <c r="G376" s="633">
        <f>SUM(G377)</f>
        <v>0</v>
      </c>
      <c r="H376" s="633">
        <f>SUM(H377)</f>
        <v>37000</v>
      </c>
      <c r="I376" s="767"/>
    </row>
    <row r="377" spans="1:9" s="634" customFormat="1" ht="15">
      <c r="A377" s="539" t="s">
        <v>753</v>
      </c>
      <c r="B377" s="548"/>
      <c r="C377" s="536">
        <v>32</v>
      </c>
      <c r="D377" s="549" t="s">
        <v>186</v>
      </c>
      <c r="E377" s="545">
        <v>50000</v>
      </c>
      <c r="F377" s="545">
        <f>SUM(F378+F380)</f>
        <v>37000</v>
      </c>
      <c r="G377" s="545">
        <f>SUM(G378+G380)</f>
        <v>0</v>
      </c>
      <c r="H377" s="545">
        <f>SUM(H378+H380)</f>
        <v>37000</v>
      </c>
      <c r="I377" s="591">
        <f>AVERAGE(H377/F377*100)</f>
        <v>100</v>
      </c>
    </row>
    <row r="378" spans="1:9" s="460" customFormat="1" ht="13.5">
      <c r="A378" s="537" t="s">
        <v>753</v>
      </c>
      <c r="B378" s="550"/>
      <c r="C378" s="551">
        <v>322</v>
      </c>
      <c r="D378" s="552" t="s">
        <v>53</v>
      </c>
      <c r="E378" s="546">
        <v>50000</v>
      </c>
      <c r="F378" s="546">
        <f>SUM(F379)</f>
        <v>30000</v>
      </c>
      <c r="G378" s="546">
        <f>SUM(G379)</f>
        <v>0</v>
      </c>
      <c r="H378" s="546">
        <f>SUM(H379)</f>
        <v>30000</v>
      </c>
      <c r="I378" s="591">
        <f>AVERAGE(H378/F378*100)</f>
        <v>100</v>
      </c>
    </row>
    <row r="379" spans="1:9" ht="13.5">
      <c r="A379" s="537" t="s">
        <v>753</v>
      </c>
      <c r="B379" s="550" t="s">
        <v>544</v>
      </c>
      <c r="C379" s="551">
        <v>3225</v>
      </c>
      <c r="D379" s="552" t="s">
        <v>196</v>
      </c>
      <c r="E379" s="546">
        <v>50000</v>
      </c>
      <c r="F379" s="546">
        <v>30000</v>
      </c>
      <c r="G379" s="546">
        <v>0</v>
      </c>
      <c r="H379" s="546">
        <f>F379+G379</f>
        <v>30000</v>
      </c>
      <c r="I379" s="591">
        <f>AVERAGE(H379/F379*100)</f>
        <v>100</v>
      </c>
    </row>
    <row r="380" spans="1:9" ht="13.5">
      <c r="A380" s="537" t="s">
        <v>753</v>
      </c>
      <c r="B380" s="550"/>
      <c r="C380" s="551">
        <v>323</v>
      </c>
      <c r="D380" s="552" t="s">
        <v>57</v>
      </c>
      <c r="E380" s="546">
        <v>50000</v>
      </c>
      <c r="F380" s="546">
        <f>SUM(F381)</f>
        <v>7000</v>
      </c>
      <c r="G380" s="546">
        <f>SUM(G381)</f>
        <v>0</v>
      </c>
      <c r="H380" s="546">
        <f>SUM(H381)</f>
        <v>7000</v>
      </c>
      <c r="I380" s="591">
        <f>AVERAGE(H380/F380*100)</f>
        <v>100</v>
      </c>
    </row>
    <row r="381" spans="1:9" ht="14.25" thickBot="1">
      <c r="A381" s="537" t="s">
        <v>753</v>
      </c>
      <c r="B381" s="561" t="s">
        <v>545</v>
      </c>
      <c r="C381" s="587">
        <v>3239</v>
      </c>
      <c r="D381" s="554" t="s">
        <v>65</v>
      </c>
      <c r="E381" s="543">
        <v>50000</v>
      </c>
      <c r="F381" s="543">
        <v>7000</v>
      </c>
      <c r="G381" s="543">
        <v>0</v>
      </c>
      <c r="H381" s="546">
        <f>F381+G381</f>
        <v>7000</v>
      </c>
      <c r="I381" s="591">
        <f>AVERAGE(H381/F381*100)</f>
        <v>100</v>
      </c>
    </row>
    <row r="382" spans="1:9" ht="18" thickBot="1">
      <c r="A382" s="772" t="s">
        <v>692</v>
      </c>
      <c r="B382" s="773"/>
      <c r="C382" s="773"/>
      <c r="D382" s="774"/>
      <c r="E382" s="617" t="e">
        <f>SUM(E385+#REF!+#REF!+E391+E397)</f>
        <v>#REF!</v>
      </c>
      <c r="F382" s="617">
        <f>SUM(F385+F391+F397+F409+F416+F425)</f>
        <v>2070000</v>
      </c>
      <c r="G382" s="617">
        <f>SUM(G385+G391+G397+G409+G416+G425)</f>
        <v>-54000</v>
      </c>
      <c r="H382" s="617">
        <f>SUM(H385+H391+H397+H409+H416+H425)</f>
        <v>2016000</v>
      </c>
      <c r="I382" s="620"/>
    </row>
    <row r="383" spans="1:9" s="634" customFormat="1" ht="15">
      <c r="A383" s="590"/>
      <c r="B383" s="578"/>
      <c r="C383" s="578"/>
      <c r="D383" s="584" t="s">
        <v>700</v>
      </c>
      <c r="E383" s="559"/>
      <c r="F383" s="557"/>
      <c r="G383" s="557"/>
      <c r="H383" s="557"/>
      <c r="I383" s="766">
        <f>AVERAGE(H385/F385*100)</f>
        <v>100</v>
      </c>
    </row>
    <row r="384" spans="1:9" s="460" customFormat="1" ht="13.5">
      <c r="A384" s="590"/>
      <c r="B384" s="578"/>
      <c r="C384" s="578"/>
      <c r="D384" s="583" t="s">
        <v>253</v>
      </c>
      <c r="E384" s="558"/>
      <c r="F384" s="557"/>
      <c r="G384" s="557"/>
      <c r="H384" s="557"/>
      <c r="I384" s="767"/>
    </row>
    <row r="385" spans="1:9" ht="30.75">
      <c r="A385" s="635"/>
      <c r="B385" s="636"/>
      <c r="C385" s="636"/>
      <c r="D385" s="640" t="s">
        <v>607</v>
      </c>
      <c r="E385" s="637">
        <v>120000</v>
      </c>
      <c r="F385" s="633">
        <f aca="true" t="shared" si="52" ref="F385:H387">SUM(F386)</f>
        <v>130000</v>
      </c>
      <c r="G385" s="633">
        <f t="shared" si="52"/>
        <v>0</v>
      </c>
      <c r="H385" s="633">
        <f t="shared" si="52"/>
        <v>130000</v>
      </c>
      <c r="I385" s="767"/>
    </row>
    <row r="386" spans="1:9" ht="13.5">
      <c r="A386" s="539" t="s">
        <v>678</v>
      </c>
      <c r="B386" s="548"/>
      <c r="C386" s="536">
        <v>41</v>
      </c>
      <c r="D386" s="549" t="s">
        <v>254</v>
      </c>
      <c r="E386" s="545">
        <v>120000</v>
      </c>
      <c r="F386" s="545">
        <f t="shared" si="52"/>
        <v>130000</v>
      </c>
      <c r="G386" s="545">
        <f t="shared" si="52"/>
        <v>0</v>
      </c>
      <c r="H386" s="545">
        <f t="shared" si="52"/>
        <v>130000</v>
      </c>
      <c r="I386" s="591">
        <f>AVERAGE(H386/F386*100)</f>
        <v>100</v>
      </c>
    </row>
    <row r="387" spans="1:9" ht="13.5">
      <c r="A387" s="537" t="s">
        <v>678</v>
      </c>
      <c r="B387" s="550"/>
      <c r="C387" s="551">
        <v>411</v>
      </c>
      <c r="D387" s="552" t="s">
        <v>96</v>
      </c>
      <c r="E387" s="546">
        <v>120000</v>
      </c>
      <c r="F387" s="546">
        <f t="shared" si="52"/>
        <v>130000</v>
      </c>
      <c r="G387" s="546">
        <f t="shared" si="52"/>
        <v>0</v>
      </c>
      <c r="H387" s="546">
        <f t="shared" si="52"/>
        <v>130000</v>
      </c>
      <c r="I387" s="591">
        <f>AVERAGE(H387/F387*100)</f>
        <v>100</v>
      </c>
    </row>
    <row r="388" spans="1:9" s="669" customFormat="1" ht="14.25" thickBot="1">
      <c r="A388" s="596" t="s">
        <v>678</v>
      </c>
      <c r="B388" s="572" t="s">
        <v>546</v>
      </c>
      <c r="C388" s="573">
        <v>4111</v>
      </c>
      <c r="D388" s="574" t="s">
        <v>41</v>
      </c>
      <c r="E388" s="575">
        <v>120000</v>
      </c>
      <c r="F388" s="575">
        <v>130000</v>
      </c>
      <c r="G388" s="575">
        <v>0</v>
      </c>
      <c r="H388" s="575">
        <f>F388+G388</f>
        <v>130000</v>
      </c>
      <c r="I388" s="595">
        <f>AVERAGE(H388/F388*100)</f>
        <v>100</v>
      </c>
    </row>
    <row r="389" spans="1:9" s="634" customFormat="1" ht="15.75" thickTop="1">
      <c r="A389" s="664"/>
      <c r="B389" s="138"/>
      <c r="C389" s="138"/>
      <c r="D389" s="584" t="s">
        <v>700</v>
      </c>
      <c r="E389" s="559"/>
      <c r="F389" s="557"/>
      <c r="G389" s="557"/>
      <c r="H389" s="557"/>
      <c r="I389" s="768">
        <f>AVERAGE(H391/F391*100)</f>
        <v>100</v>
      </c>
    </row>
    <row r="390" spans="1:9" s="460" customFormat="1" ht="13.5">
      <c r="A390" s="664"/>
      <c r="B390" s="138"/>
      <c r="C390" s="138"/>
      <c r="D390" s="583" t="s">
        <v>258</v>
      </c>
      <c r="E390" s="558"/>
      <c r="F390" s="557"/>
      <c r="G390" s="557"/>
      <c r="H390" s="557"/>
      <c r="I390" s="767"/>
    </row>
    <row r="391" spans="1:9" ht="15">
      <c r="A391" s="665"/>
      <c r="B391" s="167"/>
      <c r="C391" s="167"/>
      <c r="D391" s="640" t="s">
        <v>608</v>
      </c>
      <c r="E391" s="637">
        <v>300000</v>
      </c>
      <c r="F391" s="633">
        <f aca="true" t="shared" si="53" ref="F391:H393">SUM(F392)</f>
        <v>100000</v>
      </c>
      <c r="G391" s="633">
        <f t="shared" si="53"/>
        <v>0</v>
      </c>
      <c r="H391" s="633">
        <f t="shared" si="53"/>
        <v>100000</v>
      </c>
      <c r="I391" s="767"/>
    </row>
    <row r="392" spans="1:9" ht="13.5">
      <c r="A392" s="539" t="s">
        <v>679</v>
      </c>
      <c r="B392" s="548"/>
      <c r="C392" s="536">
        <v>42</v>
      </c>
      <c r="D392" s="549" t="s">
        <v>256</v>
      </c>
      <c r="E392" s="545">
        <v>300000</v>
      </c>
      <c r="F392" s="545">
        <f t="shared" si="53"/>
        <v>100000</v>
      </c>
      <c r="G392" s="545">
        <f t="shared" si="53"/>
        <v>0</v>
      </c>
      <c r="H392" s="545">
        <f t="shared" si="53"/>
        <v>100000</v>
      </c>
      <c r="I392" s="591">
        <f>AVERAGE(H392/F392*100)</f>
        <v>100</v>
      </c>
    </row>
    <row r="393" spans="1:9" ht="13.5">
      <c r="A393" s="537" t="s">
        <v>679</v>
      </c>
      <c r="B393" s="550"/>
      <c r="C393" s="551">
        <v>421</v>
      </c>
      <c r="D393" s="552" t="s">
        <v>98</v>
      </c>
      <c r="E393" s="546">
        <v>300000</v>
      </c>
      <c r="F393" s="546">
        <f t="shared" si="53"/>
        <v>100000</v>
      </c>
      <c r="G393" s="546">
        <f t="shared" si="53"/>
        <v>0</v>
      </c>
      <c r="H393" s="546">
        <f t="shared" si="53"/>
        <v>100000</v>
      </c>
      <c r="I393" s="591">
        <f>AVERAGE(H393/F393*100)</f>
        <v>100</v>
      </c>
    </row>
    <row r="394" spans="1:9" ht="14.25" thickBot="1">
      <c r="A394" s="596" t="s">
        <v>679</v>
      </c>
      <c r="B394" s="572" t="s">
        <v>524</v>
      </c>
      <c r="C394" s="573">
        <v>4214</v>
      </c>
      <c r="D394" s="574" t="s">
        <v>257</v>
      </c>
      <c r="E394" s="575">
        <v>300000</v>
      </c>
      <c r="F394" s="575">
        <v>100000</v>
      </c>
      <c r="G394" s="575">
        <v>0</v>
      </c>
      <c r="H394" s="575">
        <f>F394+G394</f>
        <v>100000</v>
      </c>
      <c r="I394" s="595">
        <f>AVERAGE(H394/F394*100)</f>
        <v>100</v>
      </c>
    </row>
    <row r="395" spans="1:9" ht="14.25" thickTop="1">
      <c r="A395" s="590"/>
      <c r="B395" s="578"/>
      <c r="C395" s="578"/>
      <c r="D395" s="584" t="s">
        <v>700</v>
      </c>
      <c r="E395" s="559"/>
      <c r="F395" s="557"/>
      <c r="G395" s="557"/>
      <c r="H395" s="557"/>
      <c r="I395" s="768">
        <f>AVERAGE(H397/F397*100)</f>
        <v>75.16778523489933</v>
      </c>
    </row>
    <row r="396" spans="1:9" ht="27">
      <c r="A396" s="590"/>
      <c r="B396" s="578"/>
      <c r="C396" s="578"/>
      <c r="D396" s="584" t="s">
        <v>259</v>
      </c>
      <c r="E396" s="558"/>
      <c r="F396" s="557"/>
      <c r="G396" s="557"/>
      <c r="H396" s="557"/>
      <c r="I396" s="767"/>
    </row>
    <row r="397" spans="1:9" ht="15">
      <c r="A397" s="635"/>
      <c r="B397" s="636"/>
      <c r="C397" s="636"/>
      <c r="D397" s="640" t="s">
        <v>609</v>
      </c>
      <c r="E397" s="637">
        <v>1472500</v>
      </c>
      <c r="F397" s="633">
        <f aca="true" t="shared" si="54" ref="F397:H398">SUM(F398)</f>
        <v>1490000</v>
      </c>
      <c r="G397" s="633">
        <f t="shared" si="54"/>
        <v>-370000</v>
      </c>
      <c r="H397" s="633">
        <f t="shared" si="54"/>
        <v>1120000</v>
      </c>
      <c r="I397" s="767"/>
    </row>
    <row r="398" spans="1:9" ht="13.5">
      <c r="A398" s="539" t="s">
        <v>680</v>
      </c>
      <c r="B398" s="548"/>
      <c r="C398" s="536">
        <v>42</v>
      </c>
      <c r="D398" s="549" t="s">
        <v>256</v>
      </c>
      <c r="E398" s="545">
        <v>1472500</v>
      </c>
      <c r="F398" s="545">
        <f t="shared" si="54"/>
        <v>1490000</v>
      </c>
      <c r="G398" s="545">
        <f t="shared" si="54"/>
        <v>-370000</v>
      </c>
      <c r="H398" s="545">
        <f t="shared" si="54"/>
        <v>1120000</v>
      </c>
      <c r="I398" s="591">
        <f aca="true" t="shared" si="55" ref="I398:I405">AVERAGE(H398/F398*100)</f>
        <v>75.16778523489933</v>
      </c>
    </row>
    <row r="399" spans="1:9" s="634" customFormat="1" ht="15">
      <c r="A399" s="537" t="s">
        <v>680</v>
      </c>
      <c r="B399" s="550"/>
      <c r="C399" s="551">
        <v>421</v>
      </c>
      <c r="D399" s="552" t="s">
        <v>98</v>
      </c>
      <c r="E399" s="546">
        <v>1472500</v>
      </c>
      <c r="F399" s="546">
        <f>SUM(F400:F406)</f>
        <v>1490000</v>
      </c>
      <c r="G399" s="546">
        <f>SUM(G400:G406)</f>
        <v>-370000</v>
      </c>
      <c r="H399" s="546">
        <f>SUM(H400:H406)</f>
        <v>1120000</v>
      </c>
      <c r="I399" s="591">
        <f t="shared" si="55"/>
        <v>75.16778523489933</v>
      </c>
    </row>
    <row r="400" spans="1:9" s="460" customFormat="1" ht="13.5">
      <c r="A400" s="537" t="s">
        <v>680</v>
      </c>
      <c r="B400" s="550" t="s">
        <v>525</v>
      </c>
      <c r="C400" s="551">
        <v>4213</v>
      </c>
      <c r="D400" s="552" t="s">
        <v>562</v>
      </c>
      <c r="E400" s="546">
        <v>1472500</v>
      </c>
      <c r="F400" s="546">
        <v>1070000</v>
      </c>
      <c r="G400" s="546">
        <v>-1070000</v>
      </c>
      <c r="H400" s="546">
        <f aca="true" t="shared" si="56" ref="H400:H406">F400+G400</f>
        <v>0</v>
      </c>
      <c r="I400" s="591">
        <f t="shared" si="55"/>
        <v>0</v>
      </c>
    </row>
    <row r="401" spans="1:9" ht="13.5">
      <c r="A401" s="537" t="s">
        <v>680</v>
      </c>
      <c r="B401" s="550" t="s">
        <v>526</v>
      </c>
      <c r="C401" s="551">
        <v>4213</v>
      </c>
      <c r="D401" s="552" t="s">
        <v>562</v>
      </c>
      <c r="E401" s="546">
        <v>1472500</v>
      </c>
      <c r="F401" s="546">
        <v>300000</v>
      </c>
      <c r="G401" s="546">
        <v>-300000</v>
      </c>
      <c r="H401" s="546">
        <f t="shared" si="56"/>
        <v>0</v>
      </c>
      <c r="I401" s="591">
        <f t="shared" si="55"/>
        <v>0</v>
      </c>
    </row>
    <row r="402" spans="1:9" ht="13.5">
      <c r="A402" s="537" t="s">
        <v>680</v>
      </c>
      <c r="B402" s="550" t="s">
        <v>528</v>
      </c>
      <c r="C402" s="551">
        <v>4213</v>
      </c>
      <c r="D402" s="552" t="s">
        <v>715</v>
      </c>
      <c r="E402" s="546">
        <v>1472500</v>
      </c>
      <c r="F402" s="546">
        <v>30000</v>
      </c>
      <c r="G402" s="546">
        <v>0</v>
      </c>
      <c r="H402" s="546">
        <f t="shared" si="56"/>
        <v>30000</v>
      </c>
      <c r="I402" s="591">
        <f t="shared" si="55"/>
        <v>100</v>
      </c>
    </row>
    <row r="403" spans="1:9" s="668" customFormat="1" ht="13.5">
      <c r="A403" s="537" t="s">
        <v>680</v>
      </c>
      <c r="B403" s="550" t="s">
        <v>547</v>
      </c>
      <c r="C403" s="551">
        <v>4213</v>
      </c>
      <c r="D403" s="552" t="s">
        <v>716</v>
      </c>
      <c r="E403" s="546">
        <v>1472500</v>
      </c>
      <c r="F403" s="546">
        <v>30000</v>
      </c>
      <c r="G403" s="546">
        <v>0</v>
      </c>
      <c r="H403" s="546">
        <f t="shared" si="56"/>
        <v>30000</v>
      </c>
      <c r="I403" s="591">
        <f t="shared" si="55"/>
        <v>100</v>
      </c>
    </row>
    <row r="404" spans="1:9" ht="13.5">
      <c r="A404" s="537" t="s">
        <v>680</v>
      </c>
      <c r="B404" s="550" t="s">
        <v>531</v>
      </c>
      <c r="C404" s="551">
        <v>4213</v>
      </c>
      <c r="D404" s="552" t="s">
        <v>717</v>
      </c>
      <c r="E404" s="546">
        <v>1472500</v>
      </c>
      <c r="F404" s="546">
        <v>30000</v>
      </c>
      <c r="G404" s="546">
        <v>0</v>
      </c>
      <c r="H404" s="546">
        <f t="shared" si="56"/>
        <v>30000</v>
      </c>
      <c r="I404" s="591">
        <f t="shared" si="55"/>
        <v>100</v>
      </c>
    </row>
    <row r="405" spans="1:9" ht="13.5">
      <c r="A405" s="537" t="s">
        <v>680</v>
      </c>
      <c r="B405" s="550" t="s">
        <v>533</v>
      </c>
      <c r="C405" s="551">
        <v>4213</v>
      </c>
      <c r="D405" s="552" t="s">
        <v>718</v>
      </c>
      <c r="E405" s="546">
        <v>1472500</v>
      </c>
      <c r="F405" s="546">
        <v>30000</v>
      </c>
      <c r="G405" s="546">
        <v>1000000</v>
      </c>
      <c r="H405" s="546">
        <f t="shared" si="56"/>
        <v>1030000</v>
      </c>
      <c r="I405" s="591">
        <f t="shared" si="55"/>
        <v>3433.3333333333335</v>
      </c>
    </row>
    <row r="406" spans="1:9" s="634" customFormat="1" ht="15.75" thickBot="1">
      <c r="A406" s="645" t="s">
        <v>680</v>
      </c>
      <c r="B406" s="646" t="s">
        <v>535</v>
      </c>
      <c r="C406" s="647">
        <v>4213</v>
      </c>
      <c r="D406" s="648" t="s">
        <v>706</v>
      </c>
      <c r="E406" s="649">
        <v>1472500</v>
      </c>
      <c r="F406" s="649">
        <v>0</v>
      </c>
      <c r="G406" s="649">
        <v>0</v>
      </c>
      <c r="H406" s="575">
        <f t="shared" si="56"/>
        <v>0</v>
      </c>
      <c r="I406" s="595">
        <v>0</v>
      </c>
    </row>
    <row r="407" spans="1:9" s="460" customFormat="1" ht="14.25" thickTop="1">
      <c r="A407" s="590"/>
      <c r="B407" s="578"/>
      <c r="C407" s="578"/>
      <c r="D407" s="584" t="s">
        <v>700</v>
      </c>
      <c r="E407" s="559"/>
      <c r="F407" s="557"/>
      <c r="G407" s="557"/>
      <c r="H407" s="557"/>
      <c r="I407" s="768">
        <f>AVERAGE(H409/F409*100)</f>
        <v>14.285714285714285</v>
      </c>
    </row>
    <row r="408" spans="1:9" ht="13.5">
      <c r="A408" s="590"/>
      <c r="B408" s="578"/>
      <c r="C408" s="578"/>
      <c r="D408" s="583" t="s">
        <v>258</v>
      </c>
      <c r="E408" s="558"/>
      <c r="F408" s="557"/>
      <c r="G408" s="557"/>
      <c r="H408" s="557"/>
      <c r="I408" s="767"/>
    </row>
    <row r="409" spans="1:9" ht="30.75">
      <c r="A409" s="635"/>
      <c r="B409" s="636"/>
      <c r="C409" s="636"/>
      <c r="D409" s="640" t="s">
        <v>699</v>
      </c>
      <c r="E409" s="637">
        <v>300000</v>
      </c>
      <c r="F409" s="633">
        <f aca="true" t="shared" si="57" ref="F409:H410">SUM(F410)</f>
        <v>350000</v>
      </c>
      <c r="G409" s="633">
        <f t="shared" si="57"/>
        <v>-300000</v>
      </c>
      <c r="H409" s="633">
        <f t="shared" si="57"/>
        <v>50000</v>
      </c>
      <c r="I409" s="767"/>
    </row>
    <row r="410" spans="1:9" ht="13.5">
      <c r="A410" s="539" t="s">
        <v>681</v>
      </c>
      <c r="B410" s="548"/>
      <c r="C410" s="536">
        <v>38</v>
      </c>
      <c r="D410" s="549" t="s">
        <v>130</v>
      </c>
      <c r="E410" s="545">
        <v>300000</v>
      </c>
      <c r="F410" s="545">
        <f t="shared" si="57"/>
        <v>350000</v>
      </c>
      <c r="G410" s="545">
        <f t="shared" si="57"/>
        <v>-300000</v>
      </c>
      <c r="H410" s="545">
        <f t="shared" si="57"/>
        <v>50000</v>
      </c>
      <c r="I410" s="591">
        <f>AVERAGE(H410/F410*100)</f>
        <v>14.285714285714285</v>
      </c>
    </row>
    <row r="411" spans="1:9" ht="13.5">
      <c r="A411" s="537" t="s">
        <v>681</v>
      </c>
      <c r="B411" s="550"/>
      <c r="C411" s="551">
        <v>386</v>
      </c>
      <c r="D411" s="552" t="s">
        <v>268</v>
      </c>
      <c r="E411" s="546">
        <v>300000</v>
      </c>
      <c r="F411" s="546">
        <f>SUM(F412+F413)</f>
        <v>350000</v>
      </c>
      <c r="G411" s="546">
        <f>SUM(G412+G413)</f>
        <v>-300000</v>
      </c>
      <c r="H411" s="546">
        <f>SUM(H412+H413)</f>
        <v>50000</v>
      </c>
      <c r="I411" s="591">
        <f>AVERAGE(H411/F411*100)</f>
        <v>14.285714285714285</v>
      </c>
    </row>
    <row r="412" spans="1:9" ht="27">
      <c r="A412" s="537" t="s">
        <v>681</v>
      </c>
      <c r="B412" s="561" t="s">
        <v>537</v>
      </c>
      <c r="C412" s="587">
        <v>3861</v>
      </c>
      <c r="D412" s="554" t="s">
        <v>739</v>
      </c>
      <c r="E412" s="543">
        <v>300000</v>
      </c>
      <c r="F412" s="543">
        <v>50000</v>
      </c>
      <c r="G412" s="543">
        <v>0</v>
      </c>
      <c r="H412" s="546">
        <f>F412+G412</f>
        <v>50000</v>
      </c>
      <c r="I412" s="591">
        <f>AVERAGE(H412/F412*100)</f>
        <v>100</v>
      </c>
    </row>
    <row r="413" spans="1:9" ht="27.75" thickBot="1">
      <c r="A413" s="596" t="s">
        <v>681</v>
      </c>
      <c r="B413" s="572" t="s">
        <v>548</v>
      </c>
      <c r="C413" s="573">
        <v>3861</v>
      </c>
      <c r="D413" s="574" t="s">
        <v>740</v>
      </c>
      <c r="E413" s="575">
        <v>300000</v>
      </c>
      <c r="F413" s="575">
        <v>300000</v>
      </c>
      <c r="G413" s="575">
        <v>-300000</v>
      </c>
      <c r="H413" s="575">
        <f>F413+G413</f>
        <v>0</v>
      </c>
      <c r="I413" s="595">
        <f>AVERAGE(H413/F413*100)</f>
        <v>0</v>
      </c>
    </row>
    <row r="414" spans="1:9" ht="27.75" thickTop="1">
      <c r="A414" s="664"/>
      <c r="B414" s="138"/>
      <c r="C414" s="138"/>
      <c r="D414" s="584" t="s">
        <v>252</v>
      </c>
      <c r="E414" s="559"/>
      <c r="F414" s="557"/>
      <c r="G414" s="557"/>
      <c r="H414" s="557"/>
      <c r="I414" s="768">
        <v>0</v>
      </c>
    </row>
    <row r="415" spans="1:9" ht="13.5">
      <c r="A415" s="664"/>
      <c r="B415" s="138"/>
      <c r="C415" s="138"/>
      <c r="D415" s="584" t="s">
        <v>262</v>
      </c>
      <c r="E415" s="558"/>
      <c r="F415" s="557"/>
      <c r="G415" s="557"/>
      <c r="H415" s="557"/>
      <c r="I415" s="767"/>
    </row>
    <row r="416" spans="1:9" s="634" customFormat="1" ht="15">
      <c r="A416" s="665"/>
      <c r="B416" s="167"/>
      <c r="C416" s="167"/>
      <c r="D416" s="640" t="s">
        <v>782</v>
      </c>
      <c r="E416" s="637">
        <v>256000</v>
      </c>
      <c r="F416" s="633">
        <f>SUM(F417)</f>
        <v>0</v>
      </c>
      <c r="G416" s="633">
        <f>SUM(G417)</f>
        <v>66000</v>
      </c>
      <c r="H416" s="633">
        <f>SUM(H417)</f>
        <v>66000</v>
      </c>
      <c r="I416" s="767"/>
    </row>
    <row r="417" spans="1:9" s="460" customFormat="1" ht="13.5">
      <c r="A417" s="539" t="s">
        <v>780</v>
      </c>
      <c r="B417" s="548"/>
      <c r="C417" s="536">
        <v>42</v>
      </c>
      <c r="D417" s="549" t="s">
        <v>256</v>
      </c>
      <c r="E417" s="545">
        <v>256000</v>
      </c>
      <c r="F417" s="545">
        <f>SUM(F418+F420)</f>
        <v>0</v>
      </c>
      <c r="G417" s="545">
        <f>SUM(G418+G420)</f>
        <v>66000</v>
      </c>
      <c r="H417" s="545">
        <f>SUM(H418+H420)</f>
        <v>66000</v>
      </c>
      <c r="I417" s="591">
        <v>0</v>
      </c>
    </row>
    <row r="418" spans="1:9" ht="13.5">
      <c r="A418" s="537" t="s">
        <v>780</v>
      </c>
      <c r="B418" s="550"/>
      <c r="C418" s="551">
        <v>421</v>
      </c>
      <c r="D418" s="552" t="s">
        <v>98</v>
      </c>
      <c r="E418" s="546">
        <v>256000</v>
      </c>
      <c r="F418" s="546">
        <f>SUM(F419)</f>
        <v>0</v>
      </c>
      <c r="G418" s="546">
        <f>SUM(G419)</f>
        <v>46000</v>
      </c>
      <c r="H418" s="546">
        <f>SUM(H419)</f>
        <v>46000</v>
      </c>
      <c r="I418" s="591">
        <v>0</v>
      </c>
    </row>
    <row r="419" spans="1:9" ht="13.5">
      <c r="A419" s="537" t="s">
        <v>780</v>
      </c>
      <c r="B419" s="550" t="s">
        <v>781</v>
      </c>
      <c r="C419" s="551">
        <v>4214</v>
      </c>
      <c r="D419" s="552" t="s">
        <v>257</v>
      </c>
      <c r="E419" s="546">
        <v>256000</v>
      </c>
      <c r="F419" s="546">
        <v>0</v>
      </c>
      <c r="G419" s="546">
        <v>46000</v>
      </c>
      <c r="H419" s="546">
        <f>F419+G419</f>
        <v>46000</v>
      </c>
      <c r="I419" s="592">
        <v>0</v>
      </c>
    </row>
    <row r="420" spans="1:9" ht="13.5">
      <c r="A420" s="700" t="s">
        <v>687</v>
      </c>
      <c r="B420" s="701"/>
      <c r="C420" s="702">
        <v>422</v>
      </c>
      <c r="D420" s="560" t="s">
        <v>100</v>
      </c>
      <c r="E420" s="703">
        <v>160000</v>
      </c>
      <c r="F420" s="703">
        <f>SUM(F421:F422)</f>
        <v>0</v>
      </c>
      <c r="G420" s="703">
        <f>SUM(G421:G422)</f>
        <v>20000</v>
      </c>
      <c r="H420" s="703">
        <f>SUM(H421:H422)</f>
        <v>20000</v>
      </c>
      <c r="I420" s="591">
        <v>0</v>
      </c>
    </row>
    <row r="421" spans="1:9" ht="13.5">
      <c r="A421" s="537" t="s">
        <v>687</v>
      </c>
      <c r="B421" s="550" t="s">
        <v>783</v>
      </c>
      <c r="C421" s="551">
        <v>4221</v>
      </c>
      <c r="D421" s="552" t="s">
        <v>101</v>
      </c>
      <c r="E421" s="546">
        <v>160000</v>
      </c>
      <c r="F421" s="546">
        <v>0</v>
      </c>
      <c r="G421" s="546">
        <v>15000</v>
      </c>
      <c r="H421" s="546">
        <f>F421+G421</f>
        <v>15000</v>
      </c>
      <c r="I421" s="591">
        <v>0</v>
      </c>
    </row>
    <row r="422" spans="1:9" ht="14.25" thickBot="1">
      <c r="A422" s="596" t="s">
        <v>687</v>
      </c>
      <c r="B422" s="572" t="s">
        <v>784</v>
      </c>
      <c r="C422" s="573">
        <v>4223</v>
      </c>
      <c r="D422" s="574" t="s">
        <v>733</v>
      </c>
      <c r="E422" s="575">
        <v>160000</v>
      </c>
      <c r="F422" s="575">
        <v>0</v>
      </c>
      <c r="G422" s="575">
        <v>5000</v>
      </c>
      <c r="H422" s="575">
        <f>F422+G422</f>
        <v>5000</v>
      </c>
      <c r="I422" s="595">
        <v>0</v>
      </c>
    </row>
    <row r="423" spans="1:9" s="634" customFormat="1" ht="15.75" thickTop="1">
      <c r="A423" s="664"/>
      <c r="B423" s="138"/>
      <c r="C423" s="138"/>
      <c r="D423" s="584" t="s">
        <v>700</v>
      </c>
      <c r="E423" s="559"/>
      <c r="F423" s="557"/>
      <c r="G423" s="557"/>
      <c r="H423" s="557"/>
      <c r="I423" s="768">
        <v>0</v>
      </c>
    </row>
    <row r="424" spans="1:9" s="460" customFormat="1" ht="13.5">
      <c r="A424" s="664"/>
      <c r="B424" s="138"/>
      <c r="C424" s="138"/>
      <c r="D424" s="583" t="s">
        <v>258</v>
      </c>
      <c r="E424" s="558"/>
      <c r="F424" s="557"/>
      <c r="G424" s="557"/>
      <c r="H424" s="557"/>
      <c r="I424" s="767"/>
    </row>
    <row r="425" spans="1:9" ht="15">
      <c r="A425" s="665"/>
      <c r="B425" s="167"/>
      <c r="C425" s="167"/>
      <c r="D425" s="640" t="s">
        <v>794</v>
      </c>
      <c r="E425" s="637">
        <v>300000</v>
      </c>
      <c r="F425" s="633">
        <f aca="true" t="shared" si="58" ref="F425:H427">SUM(F426)</f>
        <v>0</v>
      </c>
      <c r="G425" s="633">
        <f t="shared" si="58"/>
        <v>550000</v>
      </c>
      <c r="H425" s="633">
        <f t="shared" si="58"/>
        <v>550000</v>
      </c>
      <c r="I425" s="767"/>
    </row>
    <row r="426" spans="1:9" ht="13.5">
      <c r="A426" s="539" t="s">
        <v>793</v>
      </c>
      <c r="B426" s="548"/>
      <c r="C426" s="536">
        <v>42</v>
      </c>
      <c r="D426" s="549" t="s">
        <v>256</v>
      </c>
      <c r="E426" s="545">
        <v>300000</v>
      </c>
      <c r="F426" s="545">
        <f t="shared" si="58"/>
        <v>0</v>
      </c>
      <c r="G426" s="545">
        <f t="shared" si="58"/>
        <v>550000</v>
      </c>
      <c r="H426" s="545">
        <f t="shared" si="58"/>
        <v>550000</v>
      </c>
      <c r="I426" s="591">
        <v>0</v>
      </c>
    </row>
    <row r="427" spans="1:9" ht="13.5">
      <c r="A427" s="537" t="s">
        <v>793</v>
      </c>
      <c r="B427" s="550"/>
      <c r="C427" s="551">
        <v>421</v>
      </c>
      <c r="D427" s="552" t="s">
        <v>98</v>
      </c>
      <c r="E427" s="546">
        <v>300000</v>
      </c>
      <c r="F427" s="546">
        <f t="shared" si="58"/>
        <v>0</v>
      </c>
      <c r="G427" s="546">
        <f t="shared" si="58"/>
        <v>550000</v>
      </c>
      <c r="H427" s="546">
        <f t="shared" si="58"/>
        <v>550000</v>
      </c>
      <c r="I427" s="591">
        <v>0</v>
      </c>
    </row>
    <row r="428" spans="1:9" ht="14.25" thickBot="1">
      <c r="A428" s="596" t="s">
        <v>793</v>
      </c>
      <c r="B428" s="572" t="s">
        <v>791</v>
      </c>
      <c r="C428" s="573">
        <v>4214</v>
      </c>
      <c r="D428" s="574" t="s">
        <v>257</v>
      </c>
      <c r="E428" s="575">
        <v>300000</v>
      </c>
      <c r="F428" s="575">
        <v>0</v>
      </c>
      <c r="G428" s="575">
        <v>550000</v>
      </c>
      <c r="H428" s="546">
        <f>F428+G428</f>
        <v>550000</v>
      </c>
      <c r="I428" s="595">
        <v>0</v>
      </c>
    </row>
    <row r="429" spans="1:9" s="634" customFormat="1" ht="18" thickBot="1" thickTop="1">
      <c r="A429" s="801" t="s">
        <v>635</v>
      </c>
      <c r="B429" s="802"/>
      <c r="C429" s="802"/>
      <c r="D429" s="803"/>
      <c r="E429" s="618" t="e">
        <f>SUM(E432+#REF!+E440+E446+E452+E460+E472+E484+#REF!+E498)</f>
        <v>#REF!</v>
      </c>
      <c r="F429" s="618">
        <f>SUM(F432+F440+F446+F452+F460+F472+F484+F491+F498+F504+F510+F516)</f>
        <v>7717000</v>
      </c>
      <c r="G429" s="618">
        <f>SUM(G432+G440+G446+G452+G460+G472+G484+G491+G498+G504+G510+G516)</f>
        <v>941000</v>
      </c>
      <c r="H429" s="618">
        <f>SUM(H432+H440+H446+H452+H460+H472+H484+H491+H498+H504+H510+H516)</f>
        <v>8658000</v>
      </c>
      <c r="I429" s="621"/>
    </row>
    <row r="430" spans="1:9" s="460" customFormat="1" ht="27">
      <c r="A430" s="590"/>
      <c r="B430" s="578"/>
      <c r="C430" s="578"/>
      <c r="D430" s="584" t="s">
        <v>252</v>
      </c>
      <c r="E430" s="559"/>
      <c r="F430" s="557"/>
      <c r="G430" s="557"/>
      <c r="H430" s="557"/>
      <c r="I430" s="766">
        <f>AVERAGE(H432/F432*100)</f>
        <v>100</v>
      </c>
    </row>
    <row r="431" spans="1:9" ht="13.5">
      <c r="A431" s="590"/>
      <c r="B431" s="578"/>
      <c r="C431" s="578"/>
      <c r="D431" s="584" t="s">
        <v>201</v>
      </c>
      <c r="E431" s="558"/>
      <c r="F431" s="557"/>
      <c r="G431" s="557"/>
      <c r="H431" s="557"/>
      <c r="I431" s="767"/>
    </row>
    <row r="432" spans="1:9" ht="15">
      <c r="A432" s="635"/>
      <c r="B432" s="636"/>
      <c r="C432" s="636"/>
      <c r="D432" s="640" t="s">
        <v>610</v>
      </c>
      <c r="E432" s="637">
        <v>247000</v>
      </c>
      <c r="F432" s="633">
        <f>SUM(F433)</f>
        <v>230000</v>
      </c>
      <c r="G432" s="633">
        <f>SUM(G433)</f>
        <v>0</v>
      </c>
      <c r="H432" s="633">
        <f>SUM(H433)</f>
        <v>230000</v>
      </c>
      <c r="I432" s="767"/>
    </row>
    <row r="433" spans="1:9" ht="13.5">
      <c r="A433" s="539" t="s">
        <v>682</v>
      </c>
      <c r="B433" s="548"/>
      <c r="C433" s="536">
        <v>32</v>
      </c>
      <c r="D433" s="549" t="s">
        <v>48</v>
      </c>
      <c r="E433" s="545">
        <v>247000</v>
      </c>
      <c r="F433" s="545">
        <f>SUM(F434+F436)</f>
        <v>230000</v>
      </c>
      <c r="G433" s="545">
        <f>SUM(G434+G436)</f>
        <v>0</v>
      </c>
      <c r="H433" s="545">
        <f>SUM(H434+H436)</f>
        <v>230000</v>
      </c>
      <c r="I433" s="591">
        <f>AVERAGE(H433/F433*100)</f>
        <v>100</v>
      </c>
    </row>
    <row r="434" spans="1:9" ht="13.5">
      <c r="A434" s="537" t="s">
        <v>682</v>
      </c>
      <c r="B434" s="550"/>
      <c r="C434" s="551">
        <v>322</v>
      </c>
      <c r="D434" s="552" t="s">
        <v>53</v>
      </c>
      <c r="E434" s="546">
        <v>30000</v>
      </c>
      <c r="F434" s="546">
        <f>SUM(F435)</f>
        <v>30000</v>
      </c>
      <c r="G434" s="546">
        <f>SUM(G435)</f>
        <v>0</v>
      </c>
      <c r="H434" s="546">
        <f>SUM(H435)</f>
        <v>30000</v>
      </c>
      <c r="I434" s="591">
        <f>AVERAGE(H434/F434*100)</f>
        <v>100</v>
      </c>
    </row>
    <row r="435" spans="1:9" s="634" customFormat="1" ht="15">
      <c r="A435" s="537" t="s">
        <v>682</v>
      </c>
      <c r="B435" s="550" t="s">
        <v>549</v>
      </c>
      <c r="C435" s="551">
        <v>3224</v>
      </c>
      <c r="D435" s="552" t="s">
        <v>195</v>
      </c>
      <c r="E435" s="546">
        <v>30000</v>
      </c>
      <c r="F435" s="546">
        <v>30000</v>
      </c>
      <c r="G435" s="546">
        <v>0</v>
      </c>
      <c r="H435" s="546">
        <f>F435+G435</f>
        <v>30000</v>
      </c>
      <c r="I435" s="591">
        <f>AVERAGE(H435/F435*100)</f>
        <v>100</v>
      </c>
    </row>
    <row r="436" spans="1:9" s="460" customFormat="1" ht="13.5">
      <c r="A436" s="537" t="s">
        <v>682</v>
      </c>
      <c r="B436" s="550"/>
      <c r="C436" s="551">
        <v>323</v>
      </c>
      <c r="D436" s="552" t="s">
        <v>57</v>
      </c>
      <c r="E436" s="546">
        <v>217000</v>
      </c>
      <c r="F436" s="546">
        <f>SUM(F437)</f>
        <v>200000</v>
      </c>
      <c r="G436" s="546">
        <f>SUM(G437)</f>
        <v>0</v>
      </c>
      <c r="H436" s="546">
        <f>SUM(H437)</f>
        <v>200000</v>
      </c>
      <c r="I436" s="591">
        <f>AVERAGE(H436/F436*100)</f>
        <v>100</v>
      </c>
    </row>
    <row r="437" spans="1:9" ht="14.25" thickBot="1">
      <c r="A437" s="596" t="s">
        <v>682</v>
      </c>
      <c r="B437" s="572" t="s">
        <v>550</v>
      </c>
      <c r="C437" s="573">
        <v>3232</v>
      </c>
      <c r="D437" s="574" t="s">
        <v>248</v>
      </c>
      <c r="E437" s="575">
        <v>217000</v>
      </c>
      <c r="F437" s="575">
        <v>200000</v>
      </c>
      <c r="G437" s="575">
        <v>0</v>
      </c>
      <c r="H437" s="575">
        <f>F437+G437</f>
        <v>200000</v>
      </c>
      <c r="I437" s="595">
        <f>AVERAGE(H437/F437*100)</f>
        <v>100</v>
      </c>
    </row>
    <row r="438" spans="1:9" ht="27.75" thickTop="1">
      <c r="A438" s="590"/>
      <c r="B438" s="578"/>
      <c r="C438" s="578"/>
      <c r="D438" s="584" t="s">
        <v>252</v>
      </c>
      <c r="E438" s="559"/>
      <c r="F438" s="557"/>
      <c r="G438" s="557"/>
      <c r="H438" s="557"/>
      <c r="I438" s="768">
        <f>AVERAGE(H440/F440*100)</f>
        <v>132.5</v>
      </c>
    </row>
    <row r="439" spans="1:9" ht="13.5">
      <c r="A439" s="590"/>
      <c r="B439" s="578"/>
      <c r="C439" s="578"/>
      <c r="D439" s="584" t="s">
        <v>260</v>
      </c>
      <c r="E439" s="558"/>
      <c r="F439" s="557"/>
      <c r="G439" s="557"/>
      <c r="H439" s="557"/>
      <c r="I439" s="767"/>
    </row>
    <row r="440" spans="1:9" ht="15">
      <c r="A440" s="635"/>
      <c r="B440" s="636"/>
      <c r="C440" s="636"/>
      <c r="D440" s="640" t="s">
        <v>796</v>
      </c>
      <c r="E440" s="637">
        <v>760000</v>
      </c>
      <c r="F440" s="633">
        <f aca="true" t="shared" si="59" ref="F440:H442">SUM(F441)</f>
        <v>200000</v>
      </c>
      <c r="G440" s="633">
        <f t="shared" si="59"/>
        <v>65000</v>
      </c>
      <c r="H440" s="633">
        <f t="shared" si="59"/>
        <v>265000</v>
      </c>
      <c r="I440" s="767"/>
    </row>
    <row r="441" spans="1:9" s="634" customFormat="1" ht="15">
      <c r="A441" s="539" t="s">
        <v>683</v>
      </c>
      <c r="B441" s="548"/>
      <c r="C441" s="536">
        <v>42</v>
      </c>
      <c r="D441" s="549" t="s">
        <v>256</v>
      </c>
      <c r="E441" s="545">
        <v>760000</v>
      </c>
      <c r="F441" s="545">
        <f t="shared" si="59"/>
        <v>200000</v>
      </c>
      <c r="G441" s="545">
        <f t="shared" si="59"/>
        <v>65000</v>
      </c>
      <c r="H441" s="545">
        <f t="shared" si="59"/>
        <v>265000</v>
      </c>
      <c r="I441" s="591">
        <f>AVERAGE(H441/F441*100)</f>
        <v>132.5</v>
      </c>
    </row>
    <row r="442" spans="1:9" s="460" customFormat="1" ht="13.5">
      <c r="A442" s="537" t="s">
        <v>683</v>
      </c>
      <c r="B442" s="550"/>
      <c r="C442" s="551">
        <v>421</v>
      </c>
      <c r="D442" s="552" t="s">
        <v>98</v>
      </c>
      <c r="E442" s="546">
        <v>760000</v>
      </c>
      <c r="F442" s="546">
        <f t="shared" si="59"/>
        <v>200000</v>
      </c>
      <c r="G442" s="546">
        <f t="shared" si="59"/>
        <v>65000</v>
      </c>
      <c r="H442" s="546">
        <f t="shared" si="59"/>
        <v>265000</v>
      </c>
      <c r="I442" s="591">
        <f>AVERAGE(H442/F442*100)</f>
        <v>132.5</v>
      </c>
    </row>
    <row r="443" spans="1:9" ht="14.25" thickBot="1">
      <c r="A443" s="596" t="s">
        <v>683</v>
      </c>
      <c r="B443" s="572" t="s">
        <v>551</v>
      </c>
      <c r="C443" s="573">
        <v>4212</v>
      </c>
      <c r="D443" s="574" t="s">
        <v>736</v>
      </c>
      <c r="E443" s="575">
        <v>760000</v>
      </c>
      <c r="F443" s="575">
        <v>200000</v>
      </c>
      <c r="G443" s="575">
        <v>65000</v>
      </c>
      <c r="H443" s="575">
        <f>F443+G443</f>
        <v>265000</v>
      </c>
      <c r="I443" s="595">
        <f>AVERAGE(H443/F443*100)</f>
        <v>132.5</v>
      </c>
    </row>
    <row r="444" spans="1:9" ht="27.75" thickTop="1">
      <c r="A444" s="590"/>
      <c r="B444" s="578"/>
      <c r="C444" s="578"/>
      <c r="D444" s="584" t="s">
        <v>252</v>
      </c>
      <c r="E444" s="559"/>
      <c r="F444" s="557"/>
      <c r="G444" s="557"/>
      <c r="H444" s="557"/>
      <c r="I444" s="768">
        <f>AVERAGE(H446/F446*100)</f>
        <v>143.33333333333334</v>
      </c>
    </row>
    <row r="445" spans="1:9" ht="13.5">
      <c r="A445" s="590"/>
      <c r="B445" s="578"/>
      <c r="C445" s="578"/>
      <c r="D445" s="584" t="s">
        <v>262</v>
      </c>
      <c r="E445" s="558"/>
      <c r="F445" s="557"/>
      <c r="G445" s="557"/>
      <c r="H445" s="557"/>
      <c r="I445" s="767"/>
    </row>
    <row r="446" spans="1:9" s="634" customFormat="1" ht="15">
      <c r="A446" s="635"/>
      <c r="B446" s="636"/>
      <c r="C446" s="636"/>
      <c r="D446" s="640" t="s">
        <v>611</v>
      </c>
      <c r="E446" s="637">
        <v>256000</v>
      </c>
      <c r="F446" s="633">
        <f aca="true" t="shared" si="60" ref="F446:H448">SUM(F447)</f>
        <v>150000</v>
      </c>
      <c r="G446" s="633">
        <f t="shared" si="60"/>
        <v>65000</v>
      </c>
      <c r="H446" s="633">
        <f t="shared" si="60"/>
        <v>215000</v>
      </c>
      <c r="I446" s="767"/>
    </row>
    <row r="447" spans="1:9" s="460" customFormat="1" ht="13.5">
      <c r="A447" s="539" t="s">
        <v>684</v>
      </c>
      <c r="B447" s="548"/>
      <c r="C447" s="536">
        <v>42</v>
      </c>
      <c r="D447" s="549" t="s">
        <v>256</v>
      </c>
      <c r="E447" s="545">
        <v>256000</v>
      </c>
      <c r="F447" s="545">
        <f t="shared" si="60"/>
        <v>150000</v>
      </c>
      <c r="G447" s="545">
        <f t="shared" si="60"/>
        <v>65000</v>
      </c>
      <c r="H447" s="545">
        <f t="shared" si="60"/>
        <v>215000</v>
      </c>
      <c r="I447" s="591">
        <f>AVERAGE(H447/F447*100)</f>
        <v>143.33333333333334</v>
      </c>
    </row>
    <row r="448" spans="1:9" ht="13.5">
      <c r="A448" s="537" t="s">
        <v>684</v>
      </c>
      <c r="B448" s="550"/>
      <c r="C448" s="551">
        <v>421</v>
      </c>
      <c r="D448" s="552" t="s">
        <v>98</v>
      </c>
      <c r="E448" s="546">
        <v>256000</v>
      </c>
      <c r="F448" s="546">
        <f t="shared" si="60"/>
        <v>150000</v>
      </c>
      <c r="G448" s="546">
        <f t="shared" si="60"/>
        <v>65000</v>
      </c>
      <c r="H448" s="546">
        <f t="shared" si="60"/>
        <v>215000</v>
      </c>
      <c r="I448" s="591">
        <f>AVERAGE(H448/F448*100)</f>
        <v>143.33333333333334</v>
      </c>
    </row>
    <row r="449" spans="1:9" ht="14.25" thickBot="1">
      <c r="A449" s="596" t="s">
        <v>684</v>
      </c>
      <c r="B449" s="572" t="s">
        <v>567</v>
      </c>
      <c r="C449" s="573">
        <v>4214</v>
      </c>
      <c r="D449" s="574" t="s">
        <v>257</v>
      </c>
      <c r="E449" s="575">
        <v>256000</v>
      </c>
      <c r="F449" s="575">
        <v>150000</v>
      </c>
      <c r="G449" s="575">
        <v>65000</v>
      </c>
      <c r="H449" s="575">
        <f>F449+G449</f>
        <v>215000</v>
      </c>
      <c r="I449" s="595">
        <f>AVERAGE(H449/F449*100)</f>
        <v>143.33333333333334</v>
      </c>
    </row>
    <row r="450" spans="1:9" s="460" customFormat="1" ht="14.25" thickTop="1">
      <c r="A450" s="590"/>
      <c r="B450" s="578"/>
      <c r="C450" s="578"/>
      <c r="D450" s="584" t="s">
        <v>522</v>
      </c>
      <c r="E450" s="559"/>
      <c r="F450" s="557"/>
      <c r="G450" s="557"/>
      <c r="H450" s="557"/>
      <c r="I450" s="768">
        <f>AVERAGE(H452/F452*100)</f>
        <v>100</v>
      </c>
    </row>
    <row r="451" spans="1:9" ht="27">
      <c r="A451" s="590"/>
      <c r="B451" s="578"/>
      <c r="C451" s="578"/>
      <c r="D451" s="584" t="s">
        <v>521</v>
      </c>
      <c r="E451" s="558"/>
      <c r="F451" s="557"/>
      <c r="G451" s="557"/>
      <c r="H451" s="557"/>
      <c r="I451" s="767"/>
    </row>
    <row r="452" spans="1:9" ht="15">
      <c r="A452" s="635"/>
      <c r="B452" s="636"/>
      <c r="C452" s="636"/>
      <c r="D452" s="640" t="s">
        <v>612</v>
      </c>
      <c r="E452" s="637">
        <v>249000</v>
      </c>
      <c r="F452" s="633">
        <f aca="true" t="shared" si="61" ref="F452:H453">SUM(F453)</f>
        <v>170000</v>
      </c>
      <c r="G452" s="633">
        <f t="shared" si="61"/>
        <v>0</v>
      </c>
      <c r="H452" s="633">
        <f t="shared" si="61"/>
        <v>170000</v>
      </c>
      <c r="I452" s="767"/>
    </row>
    <row r="453" spans="1:9" ht="13.5">
      <c r="A453" s="539" t="s">
        <v>685</v>
      </c>
      <c r="B453" s="548"/>
      <c r="C453" s="536">
        <v>42</v>
      </c>
      <c r="D453" s="549" t="s">
        <v>256</v>
      </c>
      <c r="E453" s="545">
        <v>249000</v>
      </c>
      <c r="F453" s="545">
        <f t="shared" si="61"/>
        <v>170000</v>
      </c>
      <c r="G453" s="545">
        <f t="shared" si="61"/>
        <v>0</v>
      </c>
      <c r="H453" s="545">
        <f t="shared" si="61"/>
        <v>170000</v>
      </c>
      <c r="I453" s="591">
        <f>AVERAGE(H453/F453*100)</f>
        <v>100</v>
      </c>
    </row>
    <row r="454" spans="1:9" ht="13.5">
      <c r="A454" s="537" t="s">
        <v>685</v>
      </c>
      <c r="B454" s="550"/>
      <c r="C454" s="551">
        <v>421</v>
      </c>
      <c r="D454" s="552" t="s">
        <v>98</v>
      </c>
      <c r="E454" s="546">
        <v>249000</v>
      </c>
      <c r="F454" s="546">
        <f>SUM(F455+F456+F457)</f>
        <v>170000</v>
      </c>
      <c r="G454" s="546">
        <f>SUM(G455+G456)</f>
        <v>0</v>
      </c>
      <c r="H454" s="546">
        <f>SUM(H455+H456+H457)</f>
        <v>170000</v>
      </c>
      <c r="I454" s="591">
        <f>AVERAGE(H454/F454*100)</f>
        <v>100</v>
      </c>
    </row>
    <row r="455" spans="1:9" s="634" customFormat="1" ht="15">
      <c r="A455" s="537" t="s">
        <v>685</v>
      </c>
      <c r="B455" s="550" t="s">
        <v>568</v>
      </c>
      <c r="C455" s="551">
        <v>4214</v>
      </c>
      <c r="D455" s="552" t="s">
        <v>721</v>
      </c>
      <c r="E455" s="546">
        <v>249000</v>
      </c>
      <c r="F455" s="546">
        <v>50000</v>
      </c>
      <c r="G455" s="546">
        <v>0</v>
      </c>
      <c r="H455" s="546">
        <f>F455+G455</f>
        <v>50000</v>
      </c>
      <c r="I455" s="591">
        <f>AVERAGE(H455/F455*100)</f>
        <v>100</v>
      </c>
    </row>
    <row r="456" spans="1:9" s="460" customFormat="1" ht="13.5">
      <c r="A456" s="537" t="s">
        <v>685</v>
      </c>
      <c r="B456" s="550" t="s">
        <v>569</v>
      </c>
      <c r="C456" s="551">
        <v>4214</v>
      </c>
      <c r="D456" s="552" t="s">
        <v>720</v>
      </c>
      <c r="E456" s="546">
        <v>249000</v>
      </c>
      <c r="F456" s="546">
        <v>20000</v>
      </c>
      <c r="G456" s="546">
        <v>0</v>
      </c>
      <c r="H456" s="546">
        <f>F456+G456</f>
        <v>20000</v>
      </c>
      <c r="I456" s="591">
        <f>AVERAGE(H456/F456*100)</f>
        <v>100</v>
      </c>
    </row>
    <row r="457" spans="1:9" ht="14.25" thickBot="1">
      <c r="A457" s="645" t="s">
        <v>685</v>
      </c>
      <c r="B457" s="646" t="s">
        <v>570</v>
      </c>
      <c r="C457" s="647">
        <v>4214</v>
      </c>
      <c r="D457" s="648" t="s">
        <v>722</v>
      </c>
      <c r="E457" s="649">
        <v>249000</v>
      </c>
      <c r="F457" s="649">
        <v>100000</v>
      </c>
      <c r="G457" s="649">
        <v>0</v>
      </c>
      <c r="H457" s="575">
        <f>F457+G457</f>
        <v>100000</v>
      </c>
      <c r="I457" s="595">
        <f>AVERAGE(H457/F457*100)</f>
        <v>100</v>
      </c>
    </row>
    <row r="458" spans="1:9" ht="14.25" thickTop="1">
      <c r="A458" s="590"/>
      <c r="B458" s="578"/>
      <c r="C458" s="578"/>
      <c r="D458" s="584" t="s">
        <v>522</v>
      </c>
      <c r="E458" s="559"/>
      <c r="F458" s="557"/>
      <c r="G458" s="557"/>
      <c r="H458" s="557"/>
      <c r="I458" s="768">
        <f>AVERAGE(H460/F460*100)</f>
        <v>125</v>
      </c>
    </row>
    <row r="459" spans="1:9" s="460" customFormat="1" ht="13.5">
      <c r="A459" s="590"/>
      <c r="B459" s="578"/>
      <c r="C459" s="578"/>
      <c r="D459" s="584" t="s">
        <v>201</v>
      </c>
      <c r="E459" s="558"/>
      <c r="F459" s="557"/>
      <c r="G459" s="557"/>
      <c r="H459" s="557"/>
      <c r="I459" s="767"/>
    </row>
    <row r="460" spans="1:9" ht="15">
      <c r="A460" s="635"/>
      <c r="B460" s="636"/>
      <c r="C460" s="636"/>
      <c r="D460" s="640" t="s">
        <v>613</v>
      </c>
      <c r="E460" s="637">
        <v>160000</v>
      </c>
      <c r="F460" s="633">
        <f>SUM(F461+F464+F467)</f>
        <v>180000</v>
      </c>
      <c r="G460" s="633">
        <f>SUM(G461+G464+G467)</f>
        <v>45000</v>
      </c>
      <c r="H460" s="633">
        <f>SUM(H461+H464+H467)</f>
        <v>225000</v>
      </c>
      <c r="I460" s="767"/>
    </row>
    <row r="461" spans="1:9" ht="13.5">
      <c r="A461" s="539" t="s">
        <v>686</v>
      </c>
      <c r="B461" s="548"/>
      <c r="C461" s="536">
        <v>32</v>
      </c>
      <c r="D461" s="549" t="s">
        <v>48</v>
      </c>
      <c r="E461" s="545">
        <v>247000</v>
      </c>
      <c r="F461" s="545">
        <f aca="true" t="shared" si="62" ref="F461:H462">SUM(F462)</f>
        <v>130000</v>
      </c>
      <c r="G461" s="545">
        <f t="shared" si="62"/>
        <v>10000</v>
      </c>
      <c r="H461" s="545">
        <f t="shared" si="62"/>
        <v>140000</v>
      </c>
      <c r="I461" s="591">
        <f aca="true" t="shared" si="63" ref="I461:I466">AVERAGE(H461/F461*100)</f>
        <v>107.6923076923077</v>
      </c>
    </row>
    <row r="462" spans="1:9" ht="13.5">
      <c r="A462" s="537" t="s">
        <v>686</v>
      </c>
      <c r="B462" s="550"/>
      <c r="C462" s="551">
        <v>323</v>
      </c>
      <c r="D462" s="552" t="s">
        <v>57</v>
      </c>
      <c r="E462" s="546">
        <v>30000</v>
      </c>
      <c r="F462" s="546">
        <f t="shared" si="62"/>
        <v>130000</v>
      </c>
      <c r="G462" s="546">
        <f t="shared" si="62"/>
        <v>10000</v>
      </c>
      <c r="H462" s="546">
        <f t="shared" si="62"/>
        <v>140000</v>
      </c>
      <c r="I462" s="591">
        <f t="shared" si="63"/>
        <v>107.6923076923077</v>
      </c>
    </row>
    <row r="463" spans="1:9" ht="13.5">
      <c r="A463" s="537" t="s">
        <v>686</v>
      </c>
      <c r="B463" s="551" t="s">
        <v>571</v>
      </c>
      <c r="C463" s="551">
        <v>3232</v>
      </c>
      <c r="D463" s="552" t="s">
        <v>248</v>
      </c>
      <c r="E463" s="546">
        <v>30000</v>
      </c>
      <c r="F463" s="546">
        <v>130000</v>
      </c>
      <c r="G463" s="546">
        <v>10000</v>
      </c>
      <c r="H463" s="546">
        <f>F463+G463</f>
        <v>140000</v>
      </c>
      <c r="I463" s="591">
        <f t="shared" si="63"/>
        <v>107.6923076923077</v>
      </c>
    </row>
    <row r="464" spans="1:9" s="634" customFormat="1" ht="15">
      <c r="A464" s="539" t="s">
        <v>686</v>
      </c>
      <c r="B464" s="548"/>
      <c r="C464" s="536">
        <v>42</v>
      </c>
      <c r="D464" s="549" t="s">
        <v>256</v>
      </c>
      <c r="E464" s="545">
        <v>160000</v>
      </c>
      <c r="F464" s="545">
        <f>SUM(F465)</f>
        <v>50000</v>
      </c>
      <c r="G464" s="545">
        <f>SUM(G465)</f>
        <v>0</v>
      </c>
      <c r="H464" s="545">
        <f>SUM(H465)</f>
        <v>50000</v>
      </c>
      <c r="I464" s="591">
        <f t="shared" si="63"/>
        <v>100</v>
      </c>
    </row>
    <row r="465" spans="1:9" s="460" customFormat="1" ht="13.5">
      <c r="A465" s="537" t="s">
        <v>686</v>
      </c>
      <c r="B465" s="550"/>
      <c r="C465" s="551">
        <v>427</v>
      </c>
      <c r="D465" s="552" t="s">
        <v>100</v>
      </c>
      <c r="E465" s="546">
        <v>160000</v>
      </c>
      <c r="F465" s="546">
        <f>SUM(F466:F466)</f>
        <v>50000</v>
      </c>
      <c r="G465" s="546">
        <f>SUM(G466:G466)</f>
        <v>0</v>
      </c>
      <c r="H465" s="546">
        <f>SUM(H466:H466)</f>
        <v>50000</v>
      </c>
      <c r="I465" s="591">
        <f t="shared" si="63"/>
        <v>100</v>
      </c>
    </row>
    <row r="466" spans="1:9" ht="13.5">
      <c r="A466" s="537" t="s">
        <v>686</v>
      </c>
      <c r="B466" s="550" t="s">
        <v>572</v>
      </c>
      <c r="C466" s="551">
        <v>4227</v>
      </c>
      <c r="D466" s="552" t="s">
        <v>103</v>
      </c>
      <c r="E466" s="546">
        <v>160000</v>
      </c>
      <c r="F466" s="546">
        <v>50000</v>
      </c>
      <c r="G466" s="546">
        <v>0</v>
      </c>
      <c r="H466" s="546">
        <f>F466+G466</f>
        <v>50000</v>
      </c>
      <c r="I466" s="592">
        <f t="shared" si="63"/>
        <v>100</v>
      </c>
    </row>
    <row r="467" spans="1:9" s="663" customFormat="1" ht="17.25">
      <c r="A467" s="667" t="s">
        <v>687</v>
      </c>
      <c r="B467" s="566"/>
      <c r="C467" s="577">
        <v>45</v>
      </c>
      <c r="D467" s="553" t="s">
        <v>734</v>
      </c>
      <c r="E467" s="570">
        <v>160000</v>
      </c>
      <c r="F467" s="570">
        <f>SUM(F468)</f>
        <v>0</v>
      </c>
      <c r="G467" s="570">
        <f>SUM(G468)</f>
        <v>35000</v>
      </c>
      <c r="H467" s="570">
        <f>SUM(H468)</f>
        <v>35000</v>
      </c>
      <c r="I467" s="591">
        <v>0</v>
      </c>
    </row>
    <row r="468" spans="1:9" s="555" customFormat="1" ht="15">
      <c r="A468" s="537" t="s">
        <v>687</v>
      </c>
      <c r="B468" s="550"/>
      <c r="C468" s="551">
        <v>451</v>
      </c>
      <c r="D468" s="552" t="s">
        <v>104</v>
      </c>
      <c r="E468" s="546">
        <v>160000</v>
      </c>
      <c r="F468" s="546">
        <f>SUM(F469:F469)</f>
        <v>0</v>
      </c>
      <c r="G468" s="546">
        <f>SUM(G469:G469)</f>
        <v>35000</v>
      </c>
      <c r="H468" s="546">
        <f>SUM(H469:H469)</f>
        <v>35000</v>
      </c>
      <c r="I468" s="591">
        <v>0</v>
      </c>
    </row>
    <row r="469" spans="1:9" s="634" customFormat="1" ht="15.75" thickBot="1">
      <c r="A469" s="596" t="s">
        <v>687</v>
      </c>
      <c r="B469" s="572" t="s">
        <v>778</v>
      </c>
      <c r="C469" s="573">
        <v>4511</v>
      </c>
      <c r="D469" s="574" t="s">
        <v>104</v>
      </c>
      <c r="E469" s="575">
        <v>160000</v>
      </c>
      <c r="F469" s="575">
        <v>0</v>
      </c>
      <c r="G469" s="575">
        <v>35000</v>
      </c>
      <c r="H469" s="575">
        <f>F469+G469</f>
        <v>35000</v>
      </c>
      <c r="I469" s="595">
        <v>0</v>
      </c>
    </row>
    <row r="470" spans="1:9" ht="14.25" thickTop="1">
      <c r="A470" s="590"/>
      <c r="B470" s="578"/>
      <c r="C470" s="578"/>
      <c r="D470" s="584" t="s">
        <v>522</v>
      </c>
      <c r="E470" s="559"/>
      <c r="F470" s="557"/>
      <c r="G470" s="557"/>
      <c r="H470" s="557"/>
      <c r="I470" s="768">
        <f>AVERAGE(H472/F472*100)</f>
        <v>100</v>
      </c>
    </row>
    <row r="471" spans="1:9" ht="13.5">
      <c r="A471" s="590"/>
      <c r="B471" s="578"/>
      <c r="C471" s="578"/>
      <c r="D471" s="584" t="s">
        <v>201</v>
      </c>
      <c r="E471" s="558"/>
      <c r="F471" s="557"/>
      <c r="G471" s="557"/>
      <c r="H471" s="557"/>
      <c r="I471" s="767"/>
    </row>
    <row r="472" spans="1:9" ht="15">
      <c r="A472" s="635"/>
      <c r="B472" s="636"/>
      <c r="C472" s="636"/>
      <c r="D472" s="640" t="s">
        <v>614</v>
      </c>
      <c r="E472" s="637">
        <v>340000</v>
      </c>
      <c r="F472" s="633">
        <f>SUM(F473+F476+F479)</f>
        <v>140000</v>
      </c>
      <c r="G472" s="633">
        <f>SUM(G473+G476+G479)</f>
        <v>0</v>
      </c>
      <c r="H472" s="633">
        <f>SUM(H473+H476+H479)</f>
        <v>140000</v>
      </c>
      <c r="I472" s="767"/>
    </row>
    <row r="473" spans="1:9" s="555" customFormat="1" ht="15">
      <c r="A473" s="539" t="s">
        <v>687</v>
      </c>
      <c r="B473" s="548"/>
      <c r="C473" s="536">
        <v>32</v>
      </c>
      <c r="D473" s="549" t="s">
        <v>48</v>
      </c>
      <c r="E473" s="545">
        <v>247000</v>
      </c>
      <c r="F473" s="545">
        <f aca="true" t="shared" si="64" ref="F473:H474">SUM(F474)</f>
        <v>15000</v>
      </c>
      <c r="G473" s="545">
        <f t="shared" si="64"/>
        <v>0</v>
      </c>
      <c r="H473" s="545">
        <f t="shared" si="64"/>
        <v>15000</v>
      </c>
      <c r="I473" s="591">
        <f aca="true" t="shared" si="65" ref="I473:I481">AVERAGE(H473/F473*100)</f>
        <v>100</v>
      </c>
    </row>
    <row r="474" spans="1:9" s="634" customFormat="1" ht="15">
      <c r="A474" s="537" t="s">
        <v>687</v>
      </c>
      <c r="B474" s="550"/>
      <c r="C474" s="551">
        <v>323</v>
      </c>
      <c r="D474" s="552" t="s">
        <v>57</v>
      </c>
      <c r="E474" s="546">
        <v>30000</v>
      </c>
      <c r="F474" s="546">
        <f t="shared" si="64"/>
        <v>15000</v>
      </c>
      <c r="G474" s="546">
        <f t="shared" si="64"/>
        <v>0</v>
      </c>
      <c r="H474" s="546">
        <f t="shared" si="64"/>
        <v>15000</v>
      </c>
      <c r="I474" s="591">
        <f t="shared" si="65"/>
        <v>100</v>
      </c>
    </row>
    <row r="475" spans="1:9" s="460" customFormat="1" ht="13.5">
      <c r="A475" s="537" t="s">
        <v>687</v>
      </c>
      <c r="B475" s="551" t="s">
        <v>573</v>
      </c>
      <c r="C475" s="551">
        <v>3232</v>
      </c>
      <c r="D475" s="552" t="s">
        <v>248</v>
      </c>
      <c r="E475" s="546">
        <v>30000</v>
      </c>
      <c r="F475" s="546">
        <v>15000</v>
      </c>
      <c r="G475" s="546">
        <v>0</v>
      </c>
      <c r="H475" s="546">
        <f>F475+G475</f>
        <v>15000</v>
      </c>
      <c r="I475" s="591">
        <f t="shared" si="65"/>
        <v>100</v>
      </c>
    </row>
    <row r="476" spans="1:9" ht="13.5">
      <c r="A476" s="539" t="s">
        <v>687</v>
      </c>
      <c r="B476" s="548"/>
      <c r="C476" s="536">
        <v>42</v>
      </c>
      <c r="D476" s="549" t="s">
        <v>256</v>
      </c>
      <c r="E476" s="545">
        <v>160000</v>
      </c>
      <c r="F476" s="545">
        <f>SUM(F477)</f>
        <v>30000</v>
      </c>
      <c r="G476" s="545">
        <f>SUM(G477)</f>
        <v>0</v>
      </c>
      <c r="H476" s="545">
        <f>SUM(H477)</f>
        <v>30000</v>
      </c>
      <c r="I476" s="591">
        <f t="shared" si="65"/>
        <v>100</v>
      </c>
    </row>
    <row r="477" spans="1:9" ht="13.5">
      <c r="A477" s="537" t="s">
        <v>687</v>
      </c>
      <c r="B477" s="550"/>
      <c r="C477" s="551">
        <v>422</v>
      </c>
      <c r="D477" s="552" t="s">
        <v>100</v>
      </c>
      <c r="E477" s="546">
        <v>160000</v>
      </c>
      <c r="F477" s="546">
        <f>SUM(F478:F478)</f>
        <v>30000</v>
      </c>
      <c r="G477" s="546">
        <f>SUM(G478:G478)</f>
        <v>0</v>
      </c>
      <c r="H477" s="546">
        <f>SUM(H478:H478)</f>
        <v>30000</v>
      </c>
      <c r="I477" s="591">
        <f t="shared" si="65"/>
        <v>100</v>
      </c>
    </row>
    <row r="478" spans="1:9" ht="13.5">
      <c r="A478" s="537" t="s">
        <v>687</v>
      </c>
      <c r="B478" s="550" t="s">
        <v>574</v>
      </c>
      <c r="C478" s="551">
        <v>4223</v>
      </c>
      <c r="D478" s="552" t="s">
        <v>733</v>
      </c>
      <c r="E478" s="546">
        <v>160000</v>
      </c>
      <c r="F478" s="546">
        <v>30000</v>
      </c>
      <c r="G478" s="546">
        <v>0</v>
      </c>
      <c r="H478" s="546">
        <f>F478+G478</f>
        <v>30000</v>
      </c>
      <c r="I478" s="591">
        <f t="shared" si="65"/>
        <v>100</v>
      </c>
    </row>
    <row r="479" spans="1:9" s="616" customFormat="1" ht="17.25">
      <c r="A479" s="667" t="s">
        <v>687</v>
      </c>
      <c r="B479" s="566"/>
      <c r="C479" s="577">
        <v>45</v>
      </c>
      <c r="D479" s="553" t="s">
        <v>734</v>
      </c>
      <c r="E479" s="570">
        <v>160000</v>
      </c>
      <c r="F479" s="570">
        <f>SUM(F480)</f>
        <v>95000</v>
      </c>
      <c r="G479" s="570">
        <f>SUM(G480)</f>
        <v>0</v>
      </c>
      <c r="H479" s="570">
        <f>SUM(H480)</f>
        <v>95000</v>
      </c>
      <c r="I479" s="591">
        <f t="shared" si="65"/>
        <v>100</v>
      </c>
    </row>
    <row r="480" spans="1:9" s="555" customFormat="1" ht="15">
      <c r="A480" s="537" t="s">
        <v>687</v>
      </c>
      <c r="B480" s="550"/>
      <c r="C480" s="551">
        <v>451</v>
      </c>
      <c r="D480" s="552" t="s">
        <v>104</v>
      </c>
      <c r="E480" s="546">
        <v>160000</v>
      </c>
      <c r="F480" s="546">
        <f>SUM(F481:F481)</f>
        <v>95000</v>
      </c>
      <c r="G480" s="546">
        <v>0</v>
      </c>
      <c r="H480" s="546">
        <f>SUM(H481:H481)</f>
        <v>95000</v>
      </c>
      <c r="I480" s="591">
        <f t="shared" si="65"/>
        <v>100</v>
      </c>
    </row>
    <row r="481" spans="1:9" s="634" customFormat="1" ht="15.75" thickBot="1">
      <c r="A481" s="596" t="s">
        <v>687</v>
      </c>
      <c r="B481" s="572" t="s">
        <v>575</v>
      </c>
      <c r="C481" s="573">
        <v>4511</v>
      </c>
      <c r="D481" s="574" t="s">
        <v>104</v>
      </c>
      <c r="E481" s="575">
        <v>160000</v>
      </c>
      <c r="F481" s="575">
        <v>95000</v>
      </c>
      <c r="G481" s="575">
        <v>0</v>
      </c>
      <c r="H481" s="575">
        <f>F481+G481</f>
        <v>95000</v>
      </c>
      <c r="I481" s="595">
        <f t="shared" si="65"/>
        <v>100</v>
      </c>
    </row>
    <row r="482" spans="1:9" s="460" customFormat="1" ht="14.25" thickTop="1">
      <c r="A482" s="590"/>
      <c r="B482" s="578"/>
      <c r="C482" s="578"/>
      <c r="D482" s="584" t="s">
        <v>522</v>
      </c>
      <c r="E482" s="559"/>
      <c r="F482" s="557"/>
      <c r="G482" s="557"/>
      <c r="H482" s="557"/>
      <c r="I482" s="768">
        <f>AVERAGE(H484/F484*100)</f>
        <v>125.2</v>
      </c>
    </row>
    <row r="483" spans="1:9" ht="13.5">
      <c r="A483" s="590"/>
      <c r="B483" s="578"/>
      <c r="C483" s="578"/>
      <c r="D483" s="584" t="s">
        <v>708</v>
      </c>
      <c r="E483" s="558"/>
      <c r="F483" s="557"/>
      <c r="G483" s="557"/>
      <c r="H483" s="557"/>
      <c r="I483" s="767"/>
    </row>
    <row r="484" spans="1:9" ht="30.75">
      <c r="A484" s="635"/>
      <c r="B484" s="636"/>
      <c r="C484" s="636"/>
      <c r="D484" s="640" t="s">
        <v>615</v>
      </c>
      <c r="E484" s="637">
        <v>0</v>
      </c>
      <c r="F484" s="633">
        <f aca="true" t="shared" si="66" ref="F484:H485">SUM(F485)</f>
        <v>500000</v>
      </c>
      <c r="G484" s="633">
        <f t="shared" si="66"/>
        <v>126000</v>
      </c>
      <c r="H484" s="633">
        <f t="shared" si="66"/>
        <v>626000</v>
      </c>
      <c r="I484" s="767"/>
    </row>
    <row r="485" spans="1:9" s="616" customFormat="1" ht="17.25">
      <c r="A485" s="539" t="s">
        <v>688</v>
      </c>
      <c r="B485" s="548"/>
      <c r="C485" s="536">
        <v>42</v>
      </c>
      <c r="D485" s="549" t="s">
        <v>256</v>
      </c>
      <c r="E485" s="545">
        <v>0</v>
      </c>
      <c r="F485" s="545">
        <f t="shared" si="66"/>
        <v>500000</v>
      </c>
      <c r="G485" s="545">
        <f t="shared" si="66"/>
        <v>126000</v>
      </c>
      <c r="H485" s="545">
        <f t="shared" si="66"/>
        <v>626000</v>
      </c>
      <c r="I485" s="591">
        <f>AVERAGE(H485/F485*100)</f>
        <v>125.2</v>
      </c>
    </row>
    <row r="486" spans="1:9" ht="13.5">
      <c r="A486" s="537" t="s">
        <v>688</v>
      </c>
      <c r="B486" s="550"/>
      <c r="C486" s="551">
        <v>421</v>
      </c>
      <c r="D486" s="552" t="s">
        <v>98</v>
      </c>
      <c r="E486" s="546">
        <v>0</v>
      </c>
      <c r="F486" s="546">
        <f>SUM(F487+F488)</f>
        <v>500000</v>
      </c>
      <c r="G486" s="546">
        <f>SUM(G487+G488)</f>
        <v>126000</v>
      </c>
      <c r="H486" s="546">
        <f>SUM(H487+H488)</f>
        <v>626000</v>
      </c>
      <c r="I486" s="591">
        <f>AVERAGE(H486/F486*100)</f>
        <v>125.2</v>
      </c>
    </row>
    <row r="487" spans="1:9" ht="13.5">
      <c r="A487" s="537" t="s">
        <v>688</v>
      </c>
      <c r="B487" s="550" t="s">
        <v>707</v>
      </c>
      <c r="C487" s="551">
        <v>4214</v>
      </c>
      <c r="D487" s="552" t="s">
        <v>257</v>
      </c>
      <c r="E487" s="546">
        <v>0</v>
      </c>
      <c r="F487" s="546">
        <v>200000</v>
      </c>
      <c r="G487" s="546">
        <v>126000</v>
      </c>
      <c r="H487" s="546">
        <f>F487+G487</f>
        <v>326000</v>
      </c>
      <c r="I487" s="591">
        <f>AVERAGE(H487/F487*100)</f>
        <v>163</v>
      </c>
    </row>
    <row r="488" spans="1:9" ht="14.25" thickBot="1">
      <c r="A488" s="596" t="s">
        <v>688</v>
      </c>
      <c r="B488" s="572" t="s">
        <v>709</v>
      </c>
      <c r="C488" s="573">
        <v>4214</v>
      </c>
      <c r="D488" s="574" t="s">
        <v>257</v>
      </c>
      <c r="E488" s="575">
        <v>0</v>
      </c>
      <c r="F488" s="575">
        <v>300000</v>
      </c>
      <c r="G488" s="575">
        <v>0</v>
      </c>
      <c r="H488" s="575">
        <f>F488+G488</f>
        <v>300000</v>
      </c>
      <c r="I488" s="595">
        <f>AVERAGE(H488/F488*100)</f>
        <v>100</v>
      </c>
    </row>
    <row r="489" spans="1:9" s="460" customFormat="1" ht="14.25" thickTop="1">
      <c r="A489" s="590"/>
      <c r="B489" s="578"/>
      <c r="C489" s="578"/>
      <c r="D489" s="584" t="s">
        <v>522</v>
      </c>
      <c r="E489" s="559"/>
      <c r="F489" s="557"/>
      <c r="G489" s="557"/>
      <c r="H489" s="557"/>
      <c r="I489" s="768">
        <f>AVERAGE(H491/F491*100)</f>
        <v>100</v>
      </c>
    </row>
    <row r="490" spans="1:9" ht="13.5">
      <c r="A490" s="590"/>
      <c r="B490" s="578"/>
      <c r="C490" s="578"/>
      <c r="D490" s="584" t="s">
        <v>708</v>
      </c>
      <c r="E490" s="558"/>
      <c r="F490" s="557"/>
      <c r="G490" s="557"/>
      <c r="H490" s="557"/>
      <c r="I490" s="767"/>
    </row>
    <row r="491" spans="1:9" ht="15">
      <c r="A491" s="635"/>
      <c r="B491" s="636"/>
      <c r="C491" s="636"/>
      <c r="D491" s="640" t="s">
        <v>616</v>
      </c>
      <c r="E491" s="637">
        <v>100000</v>
      </c>
      <c r="F491" s="633">
        <f aca="true" t="shared" si="67" ref="F491:H492">SUM(F492)</f>
        <v>5747000</v>
      </c>
      <c r="G491" s="633">
        <f t="shared" si="67"/>
        <v>0</v>
      </c>
      <c r="H491" s="633">
        <f t="shared" si="67"/>
        <v>5747000</v>
      </c>
      <c r="I491" s="767"/>
    </row>
    <row r="492" spans="1:9" ht="13.5">
      <c r="A492" s="539" t="s">
        <v>689</v>
      </c>
      <c r="B492" s="548"/>
      <c r="C492" s="536">
        <v>42</v>
      </c>
      <c r="D492" s="549" t="s">
        <v>256</v>
      </c>
      <c r="E492" s="545">
        <v>100000</v>
      </c>
      <c r="F492" s="545">
        <f t="shared" si="67"/>
        <v>5747000</v>
      </c>
      <c r="G492" s="545">
        <f t="shared" si="67"/>
        <v>0</v>
      </c>
      <c r="H492" s="545">
        <f t="shared" si="67"/>
        <v>5747000</v>
      </c>
      <c r="I492" s="591">
        <f>AVERAGE(H492/F492*100)</f>
        <v>100</v>
      </c>
    </row>
    <row r="493" spans="1:9" s="616" customFormat="1" ht="17.25">
      <c r="A493" s="537" t="s">
        <v>689</v>
      </c>
      <c r="B493" s="550"/>
      <c r="C493" s="551">
        <v>421</v>
      </c>
      <c r="D493" s="552" t="s">
        <v>98</v>
      </c>
      <c r="E493" s="546">
        <v>100000</v>
      </c>
      <c r="F493" s="546">
        <f>SUM(F494:F495)</f>
        <v>5747000</v>
      </c>
      <c r="G493" s="546">
        <f>SUM(G494:G495)</f>
        <v>0</v>
      </c>
      <c r="H493" s="546">
        <f>SUM(H494:H495)</f>
        <v>5747000</v>
      </c>
      <c r="I493" s="591">
        <f>AVERAGE(H493/F493*100)</f>
        <v>100</v>
      </c>
    </row>
    <row r="494" spans="1:9" ht="13.5">
      <c r="A494" s="537" t="s">
        <v>689</v>
      </c>
      <c r="B494" s="550" t="s">
        <v>725</v>
      </c>
      <c r="C494" s="551">
        <v>4214</v>
      </c>
      <c r="D494" s="552" t="s">
        <v>257</v>
      </c>
      <c r="E494" s="546">
        <v>100000</v>
      </c>
      <c r="F494" s="546">
        <v>4885000</v>
      </c>
      <c r="G494" s="546">
        <v>0</v>
      </c>
      <c r="H494" s="546">
        <f>F494+G494</f>
        <v>4885000</v>
      </c>
      <c r="I494" s="591">
        <f>AVERAGE(H494/F494*100)</f>
        <v>100</v>
      </c>
    </row>
    <row r="495" spans="1:9" ht="14.25" thickBot="1">
      <c r="A495" s="596" t="s">
        <v>689</v>
      </c>
      <c r="B495" s="572" t="s">
        <v>726</v>
      </c>
      <c r="C495" s="573">
        <v>4214</v>
      </c>
      <c r="D495" s="574" t="s">
        <v>257</v>
      </c>
      <c r="E495" s="575">
        <v>100000</v>
      </c>
      <c r="F495" s="575">
        <v>862000</v>
      </c>
      <c r="G495" s="575">
        <v>0</v>
      </c>
      <c r="H495" s="575">
        <f>F495+G495</f>
        <v>862000</v>
      </c>
      <c r="I495" s="595">
        <f>AVERAGE(H495/F495*100)</f>
        <v>100</v>
      </c>
    </row>
    <row r="496" spans="1:9" s="460" customFormat="1" ht="14.25" thickTop="1">
      <c r="A496" s="590"/>
      <c r="B496" s="578"/>
      <c r="C496" s="578"/>
      <c r="D496" s="584" t="s">
        <v>522</v>
      </c>
      <c r="E496" s="559"/>
      <c r="F496" s="557"/>
      <c r="G496" s="557"/>
      <c r="H496" s="557"/>
      <c r="I496" s="768">
        <f>AVERAGE(H498/F498*100)</f>
        <v>170</v>
      </c>
    </row>
    <row r="497" spans="1:9" ht="13.5">
      <c r="A497" s="590"/>
      <c r="B497" s="578"/>
      <c r="C497" s="578"/>
      <c r="D497" s="584" t="s">
        <v>201</v>
      </c>
      <c r="E497" s="558"/>
      <c r="F497" s="557"/>
      <c r="G497" s="557"/>
      <c r="H497" s="557"/>
      <c r="I497" s="767"/>
    </row>
    <row r="498" spans="1:9" ht="30.75">
      <c r="A498" s="635"/>
      <c r="B498" s="636"/>
      <c r="C498" s="636"/>
      <c r="D498" s="640" t="s">
        <v>719</v>
      </c>
      <c r="E498" s="637">
        <v>100000</v>
      </c>
      <c r="F498" s="633">
        <f aca="true" t="shared" si="68" ref="F498:H499">SUM(F499)</f>
        <v>100000</v>
      </c>
      <c r="G498" s="633">
        <f t="shared" si="68"/>
        <v>70000</v>
      </c>
      <c r="H498" s="633">
        <f t="shared" si="68"/>
        <v>170000</v>
      </c>
      <c r="I498" s="767"/>
    </row>
    <row r="499" spans="1:9" ht="13.5">
      <c r="A499" s="539" t="s">
        <v>754</v>
      </c>
      <c r="B499" s="548"/>
      <c r="C499" s="536">
        <v>42</v>
      </c>
      <c r="D499" s="549" t="s">
        <v>256</v>
      </c>
      <c r="E499" s="545">
        <v>100000</v>
      </c>
      <c r="F499" s="545">
        <f t="shared" si="68"/>
        <v>100000</v>
      </c>
      <c r="G499" s="545">
        <f t="shared" si="68"/>
        <v>70000</v>
      </c>
      <c r="H499" s="545">
        <f t="shared" si="68"/>
        <v>170000</v>
      </c>
      <c r="I499" s="591">
        <f>AVERAGE(H499/F499*100)</f>
        <v>170</v>
      </c>
    </row>
    <row r="500" spans="1:9" ht="13.5">
      <c r="A500" s="537" t="s">
        <v>754</v>
      </c>
      <c r="B500" s="550"/>
      <c r="C500" s="551">
        <v>421</v>
      </c>
      <c r="D500" s="552" t="s">
        <v>98</v>
      </c>
      <c r="E500" s="546">
        <v>100000</v>
      </c>
      <c r="F500" s="546">
        <f>SUM(F501:F501)</f>
        <v>100000</v>
      </c>
      <c r="G500" s="546">
        <f>SUM(G501:G501)</f>
        <v>70000</v>
      </c>
      <c r="H500" s="546">
        <f>SUM(H501:H501)</f>
        <v>170000</v>
      </c>
      <c r="I500" s="591">
        <f>AVERAGE(H500/F500*100)</f>
        <v>170</v>
      </c>
    </row>
    <row r="501" spans="1:9" ht="14.25" thickBot="1">
      <c r="A501" s="596" t="s">
        <v>754</v>
      </c>
      <c r="B501" s="572" t="s">
        <v>727</v>
      </c>
      <c r="C501" s="573">
        <v>4212</v>
      </c>
      <c r="D501" s="574" t="s">
        <v>99</v>
      </c>
      <c r="E501" s="575">
        <v>100000</v>
      </c>
      <c r="F501" s="575">
        <v>100000</v>
      </c>
      <c r="G501" s="575">
        <v>70000</v>
      </c>
      <c r="H501" s="575">
        <f>F501+G501</f>
        <v>170000</v>
      </c>
      <c r="I501" s="595">
        <f>AVERAGE(H501/F501*100)</f>
        <v>170</v>
      </c>
    </row>
    <row r="502" spans="1:9" s="460" customFormat="1" ht="27.75" thickTop="1">
      <c r="A502" s="664"/>
      <c r="B502" s="138"/>
      <c r="C502" s="138"/>
      <c r="D502" s="584" t="s">
        <v>252</v>
      </c>
      <c r="E502" s="559"/>
      <c r="F502" s="557"/>
      <c r="G502" s="557"/>
      <c r="H502" s="557"/>
      <c r="I502" s="768">
        <f>AVERAGE(H504/F504*100)</f>
        <v>100</v>
      </c>
    </row>
    <row r="503" spans="1:9" ht="13.5">
      <c r="A503" s="664"/>
      <c r="B503" s="138"/>
      <c r="C503" s="138"/>
      <c r="D503" s="584" t="s">
        <v>215</v>
      </c>
      <c r="E503" s="558"/>
      <c r="F503" s="557"/>
      <c r="G503" s="557"/>
      <c r="H503" s="557"/>
      <c r="I503" s="767"/>
    </row>
    <row r="504" spans="1:9" ht="15">
      <c r="A504" s="665"/>
      <c r="B504" s="167"/>
      <c r="C504" s="167"/>
      <c r="D504" s="640" t="s">
        <v>741</v>
      </c>
      <c r="E504" s="637">
        <v>760000</v>
      </c>
      <c r="F504" s="633">
        <f aca="true" t="shared" si="69" ref="F504:H505">SUM(F505)</f>
        <v>300000</v>
      </c>
      <c r="G504" s="633">
        <f t="shared" si="69"/>
        <v>0</v>
      </c>
      <c r="H504" s="633">
        <f t="shared" si="69"/>
        <v>300000</v>
      </c>
      <c r="I504" s="767"/>
    </row>
    <row r="505" spans="1:9" s="666" customFormat="1" ht="17.25" customHeight="1">
      <c r="A505" s="539" t="s">
        <v>755</v>
      </c>
      <c r="B505" s="548"/>
      <c r="C505" s="536">
        <v>42</v>
      </c>
      <c r="D505" s="549" t="s">
        <v>256</v>
      </c>
      <c r="E505" s="545">
        <v>760000</v>
      </c>
      <c r="F505" s="545">
        <f t="shared" si="69"/>
        <v>300000</v>
      </c>
      <c r="G505" s="545">
        <f t="shared" si="69"/>
        <v>0</v>
      </c>
      <c r="H505" s="545">
        <f t="shared" si="69"/>
        <v>300000</v>
      </c>
      <c r="I505" s="591">
        <f>AVERAGE(H505/F505*100)</f>
        <v>100</v>
      </c>
    </row>
    <row r="506" spans="1:9" ht="13.5">
      <c r="A506" s="537" t="s">
        <v>755</v>
      </c>
      <c r="B506" s="550"/>
      <c r="C506" s="551">
        <v>421</v>
      </c>
      <c r="D506" s="552" t="s">
        <v>98</v>
      </c>
      <c r="E506" s="546">
        <v>760000</v>
      </c>
      <c r="F506" s="546">
        <f>SUM(F507+F508)</f>
        <v>300000</v>
      </c>
      <c r="G506" s="546">
        <f>SUM(G507)</f>
        <v>0</v>
      </c>
      <c r="H506" s="546">
        <f>SUM(H507+H508)</f>
        <v>300000</v>
      </c>
      <c r="I506" s="591">
        <f>AVERAGE(H506/F506*100)</f>
        <v>100</v>
      </c>
    </row>
    <row r="507" spans="1:9" ht="14.25" thickBot="1">
      <c r="A507" s="596" t="s">
        <v>755</v>
      </c>
      <c r="B507" s="572" t="s">
        <v>728</v>
      </c>
      <c r="C507" s="573">
        <v>4212</v>
      </c>
      <c r="D507" s="574" t="s">
        <v>736</v>
      </c>
      <c r="E507" s="575">
        <v>760000</v>
      </c>
      <c r="F507" s="575">
        <v>300000</v>
      </c>
      <c r="G507" s="575">
        <v>0</v>
      </c>
      <c r="H507" s="575">
        <f>F507+G507</f>
        <v>300000</v>
      </c>
      <c r="I507" s="595">
        <f>AVERAGE(H507/F507*100)</f>
        <v>100</v>
      </c>
    </row>
    <row r="508" spans="1:9" s="460" customFormat="1" ht="27.75" thickTop="1">
      <c r="A508" s="664"/>
      <c r="B508" s="138"/>
      <c r="C508" s="138"/>
      <c r="D508" s="584" t="s">
        <v>252</v>
      </c>
      <c r="E508" s="559"/>
      <c r="F508" s="557"/>
      <c r="G508" s="557"/>
      <c r="H508" s="557"/>
      <c r="I508" s="768">
        <v>0</v>
      </c>
    </row>
    <row r="509" spans="1:9" ht="13.5">
      <c r="A509" s="664"/>
      <c r="B509" s="138"/>
      <c r="C509" s="138"/>
      <c r="D509" s="584" t="s">
        <v>215</v>
      </c>
      <c r="E509" s="558"/>
      <c r="F509" s="557"/>
      <c r="G509" s="557"/>
      <c r="H509" s="557"/>
      <c r="I509" s="767"/>
    </row>
    <row r="510" spans="1:9" ht="15">
      <c r="A510" s="665"/>
      <c r="B510" s="167"/>
      <c r="C510" s="167"/>
      <c r="D510" s="640" t="s">
        <v>788</v>
      </c>
      <c r="E510" s="637">
        <v>760000</v>
      </c>
      <c r="F510" s="633">
        <f aca="true" t="shared" si="70" ref="F510:H511">SUM(F511)</f>
        <v>0</v>
      </c>
      <c r="G510" s="633">
        <f t="shared" si="70"/>
        <v>240000</v>
      </c>
      <c r="H510" s="633">
        <f t="shared" si="70"/>
        <v>240000</v>
      </c>
      <c r="I510" s="767"/>
    </row>
    <row r="511" spans="1:9" s="666" customFormat="1" ht="17.25" customHeight="1">
      <c r="A511" s="539" t="s">
        <v>786</v>
      </c>
      <c r="B511" s="548"/>
      <c r="C511" s="536">
        <v>32</v>
      </c>
      <c r="D511" s="549" t="s">
        <v>48</v>
      </c>
      <c r="E511" s="545">
        <v>760000</v>
      </c>
      <c r="F511" s="545">
        <f t="shared" si="70"/>
        <v>0</v>
      </c>
      <c r="G511" s="545">
        <f t="shared" si="70"/>
        <v>240000</v>
      </c>
      <c r="H511" s="545">
        <f t="shared" si="70"/>
        <v>240000</v>
      </c>
      <c r="I511" s="591">
        <v>0</v>
      </c>
    </row>
    <row r="512" spans="1:9" ht="13.5">
      <c r="A512" s="537" t="s">
        <v>786</v>
      </c>
      <c r="B512" s="550"/>
      <c r="C512" s="551">
        <v>323</v>
      </c>
      <c r="D512" s="552" t="s">
        <v>57</v>
      </c>
      <c r="E512" s="546">
        <v>760000</v>
      </c>
      <c r="F512" s="546">
        <f>SUM(F513)</f>
        <v>0</v>
      </c>
      <c r="G512" s="546">
        <f>SUM(G513)</f>
        <v>240000</v>
      </c>
      <c r="H512" s="546">
        <f>SUM(H513)</f>
        <v>240000</v>
      </c>
      <c r="I512" s="591">
        <v>0</v>
      </c>
    </row>
    <row r="513" spans="1:9" ht="14.25" thickBot="1">
      <c r="A513" s="596" t="s">
        <v>786</v>
      </c>
      <c r="B513" s="572" t="s">
        <v>787</v>
      </c>
      <c r="C513" s="573">
        <v>3232</v>
      </c>
      <c r="D513" s="574" t="s">
        <v>248</v>
      </c>
      <c r="E513" s="575">
        <v>760000</v>
      </c>
      <c r="F513" s="575">
        <v>0</v>
      </c>
      <c r="G513" s="575">
        <v>240000</v>
      </c>
      <c r="H513" s="575">
        <f>F513+G513</f>
        <v>240000</v>
      </c>
      <c r="I513" s="595">
        <v>0</v>
      </c>
    </row>
    <row r="514" spans="1:9" s="460" customFormat="1" ht="27.75" thickTop="1">
      <c r="A514" s="664"/>
      <c r="B514" s="138"/>
      <c r="C514" s="138"/>
      <c r="D514" s="584" t="s">
        <v>252</v>
      </c>
      <c r="E514" s="559"/>
      <c r="F514" s="557"/>
      <c r="G514" s="557"/>
      <c r="H514" s="557"/>
      <c r="I514" s="768">
        <v>0</v>
      </c>
    </row>
    <row r="515" spans="1:9" ht="13.5">
      <c r="A515" s="664"/>
      <c r="B515" s="138"/>
      <c r="C515" s="138"/>
      <c r="D515" s="584" t="s">
        <v>215</v>
      </c>
      <c r="E515" s="558"/>
      <c r="F515" s="557"/>
      <c r="G515" s="557"/>
      <c r="H515" s="557"/>
      <c r="I515" s="767"/>
    </row>
    <row r="516" spans="1:9" ht="15">
      <c r="A516" s="665"/>
      <c r="B516" s="167"/>
      <c r="C516" s="167"/>
      <c r="D516" s="640" t="s">
        <v>790</v>
      </c>
      <c r="E516" s="637">
        <v>760000</v>
      </c>
      <c r="F516" s="633">
        <f aca="true" t="shared" si="71" ref="F516:H518">SUM(F517)</f>
        <v>0</v>
      </c>
      <c r="G516" s="633">
        <f t="shared" si="71"/>
        <v>330000</v>
      </c>
      <c r="H516" s="633">
        <f t="shared" si="71"/>
        <v>330000</v>
      </c>
      <c r="I516" s="767"/>
    </row>
    <row r="517" spans="1:9" s="666" customFormat="1" ht="17.25" customHeight="1">
      <c r="A517" s="539" t="s">
        <v>789</v>
      </c>
      <c r="B517" s="548"/>
      <c r="C517" s="536">
        <v>42</v>
      </c>
      <c r="D517" s="549" t="s">
        <v>256</v>
      </c>
      <c r="E517" s="545">
        <v>760000</v>
      </c>
      <c r="F517" s="545">
        <f t="shared" si="71"/>
        <v>0</v>
      </c>
      <c r="G517" s="545">
        <f t="shared" si="71"/>
        <v>330000</v>
      </c>
      <c r="H517" s="545">
        <f t="shared" si="71"/>
        <v>330000</v>
      </c>
      <c r="I517" s="591">
        <v>0</v>
      </c>
    </row>
    <row r="518" spans="1:9" ht="13.5">
      <c r="A518" s="537" t="s">
        <v>789</v>
      </c>
      <c r="B518" s="550"/>
      <c r="C518" s="551">
        <v>421</v>
      </c>
      <c r="D518" s="552" t="s">
        <v>98</v>
      </c>
      <c r="E518" s="546">
        <v>760000</v>
      </c>
      <c r="F518" s="546">
        <f t="shared" si="71"/>
        <v>0</v>
      </c>
      <c r="G518" s="546">
        <f t="shared" si="71"/>
        <v>330000</v>
      </c>
      <c r="H518" s="546">
        <f t="shared" si="71"/>
        <v>330000</v>
      </c>
      <c r="I518" s="591">
        <v>0</v>
      </c>
    </row>
    <row r="519" spans="1:9" ht="14.25" thickBot="1">
      <c r="A519" s="596" t="s">
        <v>789</v>
      </c>
      <c r="B519" s="572" t="s">
        <v>791</v>
      </c>
      <c r="C519" s="573">
        <v>4214</v>
      </c>
      <c r="D519" s="574" t="s">
        <v>257</v>
      </c>
      <c r="E519" s="575">
        <v>760000</v>
      </c>
      <c r="F519" s="575">
        <v>0</v>
      </c>
      <c r="G519" s="575">
        <v>330000</v>
      </c>
      <c r="H519" s="575">
        <f>F519+G519</f>
        <v>330000</v>
      </c>
      <c r="I519" s="595">
        <v>0</v>
      </c>
    </row>
    <row r="520" spans="1:9" ht="18" thickBot="1" thickTop="1">
      <c r="A520" s="775" t="s">
        <v>636</v>
      </c>
      <c r="B520" s="776"/>
      <c r="C520" s="776"/>
      <c r="D520" s="777"/>
      <c r="E520" s="688">
        <v>120000</v>
      </c>
      <c r="F520" s="688">
        <f>SUM(F523)</f>
        <v>0</v>
      </c>
      <c r="G520" s="688">
        <f>SUM(G523)</f>
        <v>0</v>
      </c>
      <c r="H520" s="688">
        <f>SUM(H523)</f>
        <v>0</v>
      </c>
      <c r="I520" s="685">
        <v>0</v>
      </c>
    </row>
    <row r="521" spans="1:9" ht="13.5">
      <c r="A521" s="590"/>
      <c r="B521" s="578"/>
      <c r="C521" s="578"/>
      <c r="D521" s="584" t="s">
        <v>527</v>
      </c>
      <c r="E521" s="559"/>
      <c r="F521" s="557"/>
      <c r="G521" s="557"/>
      <c r="H521" s="557"/>
      <c r="I521" s="766">
        <v>0</v>
      </c>
    </row>
    <row r="522" spans="1:9" ht="13.5">
      <c r="A522" s="590"/>
      <c r="B522" s="578"/>
      <c r="C522" s="578"/>
      <c r="D522" s="584" t="s">
        <v>201</v>
      </c>
      <c r="E522" s="558"/>
      <c r="F522" s="557"/>
      <c r="G522" s="557"/>
      <c r="H522" s="557"/>
      <c r="I522" s="767"/>
    </row>
    <row r="523" spans="1:9" ht="13.5">
      <c r="A523" s="590"/>
      <c r="B523" s="578"/>
      <c r="C523" s="578"/>
      <c r="D523" s="560" t="s">
        <v>229</v>
      </c>
      <c r="E523" s="558">
        <v>120000</v>
      </c>
      <c r="F523" s="559">
        <f aca="true" t="shared" si="72" ref="F523:H524">SUM(F524)</f>
        <v>0</v>
      </c>
      <c r="G523" s="559">
        <f t="shared" si="72"/>
        <v>0</v>
      </c>
      <c r="H523" s="559">
        <f t="shared" si="72"/>
        <v>0</v>
      </c>
      <c r="I523" s="767"/>
    </row>
    <row r="524" spans="1:9" ht="13.5">
      <c r="A524" s="539" t="s">
        <v>690</v>
      </c>
      <c r="B524" s="548"/>
      <c r="C524" s="536">
        <v>42</v>
      </c>
      <c r="D524" s="549" t="s">
        <v>256</v>
      </c>
      <c r="E524" s="545">
        <v>120000</v>
      </c>
      <c r="F524" s="545">
        <f t="shared" si="72"/>
        <v>0</v>
      </c>
      <c r="G524" s="545">
        <f t="shared" si="72"/>
        <v>0</v>
      </c>
      <c r="H524" s="545">
        <f t="shared" si="72"/>
        <v>0</v>
      </c>
      <c r="I524" s="591">
        <v>0</v>
      </c>
    </row>
    <row r="525" spans="1:9" ht="13.5">
      <c r="A525" s="537" t="s">
        <v>690</v>
      </c>
      <c r="B525" s="550"/>
      <c r="C525" s="551">
        <v>426</v>
      </c>
      <c r="D525" s="552" t="s">
        <v>119</v>
      </c>
      <c r="E525" s="546">
        <v>120000</v>
      </c>
      <c r="F525" s="546">
        <f>SUM(F526:F527)</f>
        <v>0</v>
      </c>
      <c r="G525" s="546">
        <f>SUM(G526:G527)</f>
        <v>0</v>
      </c>
      <c r="H525" s="546">
        <f>SUM(H526:H527)</f>
        <v>0</v>
      </c>
      <c r="I525" s="591">
        <v>0</v>
      </c>
    </row>
    <row r="526" spans="1:9" ht="14.25" thickBot="1">
      <c r="A526" s="537" t="s">
        <v>690</v>
      </c>
      <c r="B526" s="550" t="s">
        <v>729</v>
      </c>
      <c r="C526" s="551">
        <v>4263</v>
      </c>
      <c r="D526" s="552" t="s">
        <v>266</v>
      </c>
      <c r="E526" s="546"/>
      <c r="F526" s="546">
        <v>0</v>
      </c>
      <c r="G526" s="546">
        <v>0</v>
      </c>
      <c r="H526" s="546">
        <f>F526+G526</f>
        <v>0</v>
      </c>
      <c r="I526" s="591">
        <v>0</v>
      </c>
    </row>
    <row r="527" spans="1:9" ht="14.25" hidden="1" thickBot="1">
      <c r="A527" s="537" t="s">
        <v>690</v>
      </c>
      <c r="B527" s="561"/>
      <c r="C527" s="587">
        <v>4263</v>
      </c>
      <c r="D527" s="554" t="s">
        <v>266</v>
      </c>
      <c r="E527" s="543">
        <v>120000</v>
      </c>
      <c r="F527" s="543">
        <v>0</v>
      </c>
      <c r="G527" s="543">
        <v>0</v>
      </c>
      <c r="H527" s="546">
        <f>F527-G527</f>
        <v>0</v>
      </c>
      <c r="I527" s="591" t="e">
        <f>AVERAGE(H527/F527*100)</f>
        <v>#DIV/0!</v>
      </c>
    </row>
    <row r="528" spans="1:9" ht="18" thickBot="1">
      <c r="A528" s="772" t="s">
        <v>637</v>
      </c>
      <c r="B528" s="773"/>
      <c r="C528" s="773"/>
      <c r="D528" s="774"/>
      <c r="E528" s="617">
        <v>0</v>
      </c>
      <c r="F528" s="617">
        <f>F530</f>
        <v>315000</v>
      </c>
      <c r="G528" s="617">
        <f>G530</f>
        <v>0</v>
      </c>
      <c r="H528" s="617">
        <f>H530</f>
        <v>315000</v>
      </c>
      <c r="I528" s="620"/>
    </row>
    <row r="529" spans="1:9" ht="15">
      <c r="A529" s="590"/>
      <c r="B529" s="578"/>
      <c r="C529" s="578"/>
      <c r="D529" s="584" t="s">
        <v>529</v>
      </c>
      <c r="E529" s="559"/>
      <c r="F529" s="639"/>
      <c r="G529" s="639"/>
      <c r="H529" s="639"/>
      <c r="I529" s="778">
        <v>100</v>
      </c>
    </row>
    <row r="530" spans="1:9" ht="15">
      <c r="A530" s="590"/>
      <c r="B530" s="578"/>
      <c r="C530" s="578"/>
      <c r="D530" s="560" t="s">
        <v>229</v>
      </c>
      <c r="E530" s="558">
        <v>0</v>
      </c>
      <c r="F530" s="633">
        <f>F531+F537</f>
        <v>315000</v>
      </c>
      <c r="G530" s="633">
        <f>G531+G537</f>
        <v>0</v>
      </c>
      <c r="H530" s="633">
        <f>H531+H537</f>
        <v>315000</v>
      </c>
      <c r="I530" s="779"/>
    </row>
    <row r="531" spans="1:9" ht="13.5">
      <c r="A531" s="539" t="s">
        <v>691</v>
      </c>
      <c r="B531" s="548"/>
      <c r="C531" s="536">
        <v>34</v>
      </c>
      <c r="D531" s="549" t="s">
        <v>71</v>
      </c>
      <c r="E531" s="545">
        <v>0</v>
      </c>
      <c r="F531" s="545">
        <v>0</v>
      </c>
      <c r="G531" s="545">
        <v>0</v>
      </c>
      <c r="H531" s="545">
        <v>0</v>
      </c>
      <c r="I531" s="591">
        <v>0</v>
      </c>
    </row>
    <row r="532" spans="1:9" ht="13.5">
      <c r="A532" s="537" t="s">
        <v>691</v>
      </c>
      <c r="B532" s="550"/>
      <c r="C532" s="551">
        <v>342</v>
      </c>
      <c r="D532" s="552" t="s">
        <v>530</v>
      </c>
      <c r="E532" s="546">
        <v>0</v>
      </c>
      <c r="F532" s="546">
        <v>0</v>
      </c>
      <c r="G532" s="546">
        <v>0</v>
      </c>
      <c r="H532" s="546">
        <v>0</v>
      </c>
      <c r="I532" s="591">
        <v>0</v>
      </c>
    </row>
    <row r="533" spans="1:9" ht="27">
      <c r="A533" s="537" t="s">
        <v>691</v>
      </c>
      <c r="B533" s="550"/>
      <c r="C533" s="551">
        <v>3423</v>
      </c>
      <c r="D533" s="552" t="s">
        <v>532</v>
      </c>
      <c r="E533" s="546">
        <v>0</v>
      </c>
      <c r="F533" s="546">
        <v>0</v>
      </c>
      <c r="G533" s="546">
        <v>0</v>
      </c>
      <c r="H533" s="546">
        <v>0</v>
      </c>
      <c r="I533" s="591">
        <v>0</v>
      </c>
    </row>
    <row r="534" spans="1:9" ht="13.5">
      <c r="A534" s="537" t="s">
        <v>691</v>
      </c>
      <c r="B534" s="550"/>
      <c r="C534" s="551">
        <v>3425</v>
      </c>
      <c r="D534" s="552" t="s">
        <v>534</v>
      </c>
      <c r="E534" s="546">
        <v>0</v>
      </c>
      <c r="F534" s="546">
        <v>0</v>
      </c>
      <c r="G534" s="546">
        <v>0</v>
      </c>
      <c r="H534" s="546">
        <v>0</v>
      </c>
      <c r="I534" s="591">
        <v>0</v>
      </c>
    </row>
    <row r="535" spans="1:9" ht="13.5">
      <c r="A535" s="537" t="s">
        <v>691</v>
      </c>
      <c r="B535" s="550"/>
      <c r="C535" s="551">
        <v>343</v>
      </c>
      <c r="D535" s="552" t="s">
        <v>72</v>
      </c>
      <c r="E535" s="546">
        <v>0</v>
      </c>
      <c r="F535" s="546">
        <v>0</v>
      </c>
      <c r="G535" s="546">
        <v>0</v>
      </c>
      <c r="H535" s="546">
        <v>0</v>
      </c>
      <c r="I535" s="591">
        <v>0</v>
      </c>
    </row>
    <row r="536" spans="1:9" ht="13.5">
      <c r="A536" s="537" t="s">
        <v>691</v>
      </c>
      <c r="B536" s="550"/>
      <c r="C536" s="551">
        <v>3431</v>
      </c>
      <c r="D536" s="552" t="s">
        <v>73</v>
      </c>
      <c r="E536" s="546">
        <v>0</v>
      </c>
      <c r="F536" s="546">
        <v>0</v>
      </c>
      <c r="G536" s="546">
        <v>0</v>
      </c>
      <c r="H536" s="546">
        <v>0</v>
      </c>
      <c r="I536" s="591">
        <v>0</v>
      </c>
    </row>
    <row r="537" spans="1:9" ht="13.5">
      <c r="A537" s="539" t="s">
        <v>691</v>
      </c>
      <c r="B537" s="548"/>
      <c r="C537" s="536">
        <v>54</v>
      </c>
      <c r="D537" s="549" t="s">
        <v>536</v>
      </c>
      <c r="E537" s="545">
        <v>0</v>
      </c>
      <c r="F537" s="545">
        <f aca="true" t="shared" si="73" ref="F537:H538">F538</f>
        <v>315000</v>
      </c>
      <c r="G537" s="545">
        <f t="shared" si="73"/>
        <v>0</v>
      </c>
      <c r="H537" s="545">
        <f t="shared" si="73"/>
        <v>315000</v>
      </c>
      <c r="I537" s="591">
        <f>AVERAGE(H537/F537*100)</f>
        <v>100</v>
      </c>
    </row>
    <row r="538" spans="1:9" ht="27">
      <c r="A538" s="537" t="s">
        <v>691</v>
      </c>
      <c r="B538" s="550"/>
      <c r="C538" s="551">
        <v>545</v>
      </c>
      <c r="D538" s="552" t="s">
        <v>743</v>
      </c>
      <c r="E538" s="546">
        <v>0</v>
      </c>
      <c r="F538" s="546">
        <f t="shared" si="73"/>
        <v>315000</v>
      </c>
      <c r="G538" s="546">
        <f t="shared" si="73"/>
        <v>0</v>
      </c>
      <c r="H538" s="546">
        <f t="shared" si="73"/>
        <v>315000</v>
      </c>
      <c r="I538" s="591">
        <f>AVERAGE(H538/F538*100)</f>
        <v>100</v>
      </c>
    </row>
    <row r="539" spans="1:9" ht="27.75" thickBot="1">
      <c r="A539" s="537" t="s">
        <v>691</v>
      </c>
      <c r="B539" s="561" t="s">
        <v>730</v>
      </c>
      <c r="C539" s="587">
        <v>5453</v>
      </c>
      <c r="D539" s="554" t="s">
        <v>744</v>
      </c>
      <c r="E539" s="543">
        <v>0</v>
      </c>
      <c r="F539" s="543">
        <v>315000</v>
      </c>
      <c r="G539" s="543">
        <v>0</v>
      </c>
      <c r="H539" s="546">
        <f>F539+G539</f>
        <v>315000</v>
      </c>
      <c r="I539" s="591">
        <f>AVERAGE(H539/F539*100)</f>
        <v>100</v>
      </c>
    </row>
    <row r="540" spans="1:9" s="671" customFormat="1" ht="36" customHeight="1" thickBot="1">
      <c r="A540" s="780" t="s">
        <v>756</v>
      </c>
      <c r="B540" s="781"/>
      <c r="C540" s="781"/>
      <c r="D540" s="782"/>
      <c r="E540" s="615" t="e">
        <f>SUM(E543+#REF!+E601+E611+E617+E623)</f>
        <v>#REF!</v>
      </c>
      <c r="F540" s="615">
        <f>SUM(F543+F559+F565)</f>
        <v>460000</v>
      </c>
      <c r="G540" s="615">
        <f>SUM(G543+G559+G565)</f>
        <v>14000</v>
      </c>
      <c r="H540" s="615">
        <f>SUM(H543+H559+H565)</f>
        <v>474000</v>
      </c>
      <c r="I540" s="620"/>
    </row>
    <row r="541" spans="1:9" ht="13.5">
      <c r="A541" s="597"/>
      <c r="B541" s="579"/>
      <c r="C541" s="579"/>
      <c r="D541" s="603" t="s">
        <v>184</v>
      </c>
      <c r="E541" s="580"/>
      <c r="F541" s="581"/>
      <c r="G541" s="581"/>
      <c r="H541" s="581"/>
      <c r="I541" s="766">
        <f>AVERAGE(H543/F543*100)</f>
        <v>102.42718446601941</v>
      </c>
    </row>
    <row r="542" spans="1:9" ht="13.5">
      <c r="A542" s="590"/>
      <c r="B542" s="578"/>
      <c r="C542" s="578"/>
      <c r="D542" s="583" t="s">
        <v>188</v>
      </c>
      <c r="E542" s="567"/>
      <c r="F542" s="557"/>
      <c r="G542" s="557"/>
      <c r="H542" s="557"/>
      <c r="I542" s="767"/>
    </row>
    <row r="543" spans="1:9" s="634" customFormat="1" ht="15">
      <c r="A543" s="629"/>
      <c r="B543" s="630"/>
      <c r="C543" s="630"/>
      <c r="D543" s="631" t="s">
        <v>757</v>
      </c>
      <c r="E543" s="632">
        <f>SUM(E544+E551)</f>
        <v>524300</v>
      </c>
      <c r="F543" s="633">
        <f>SUM(F544+F551)</f>
        <v>412000</v>
      </c>
      <c r="G543" s="633">
        <f>SUM(G544+G551)</f>
        <v>10000</v>
      </c>
      <c r="H543" s="633">
        <f>SUM(H544+H551)</f>
        <v>422000</v>
      </c>
      <c r="I543" s="767"/>
    </row>
    <row r="544" spans="1:9" s="460" customFormat="1" ht="13.5">
      <c r="A544" s="539" t="s">
        <v>758</v>
      </c>
      <c r="B544" s="566"/>
      <c r="C544" s="577">
        <v>31</v>
      </c>
      <c r="D544" s="553" t="s">
        <v>42</v>
      </c>
      <c r="E544" s="568">
        <f>SUM(E545+E547+E549)</f>
        <v>482800</v>
      </c>
      <c r="F544" s="568">
        <f>SUM(F545+F547+F549)</f>
        <v>338000</v>
      </c>
      <c r="G544" s="568">
        <f>SUM(G545+G547+G549)</f>
        <v>0</v>
      </c>
      <c r="H544" s="568">
        <f>SUM(H545+H547+H549)</f>
        <v>338000</v>
      </c>
      <c r="I544" s="591">
        <f aca="true" t="shared" si="74" ref="I544:I555">AVERAGE(H544/F544*100)</f>
        <v>100</v>
      </c>
    </row>
    <row r="545" spans="1:9" ht="13.5">
      <c r="A545" s="537" t="s">
        <v>758</v>
      </c>
      <c r="B545" s="550"/>
      <c r="C545" s="551">
        <v>311</v>
      </c>
      <c r="D545" s="552" t="s">
        <v>189</v>
      </c>
      <c r="E545" s="558">
        <v>400000</v>
      </c>
      <c r="F545" s="558">
        <f>F546</f>
        <v>275000</v>
      </c>
      <c r="G545" s="558">
        <f>G546</f>
        <v>0</v>
      </c>
      <c r="H545" s="558">
        <f>H546</f>
        <v>275000</v>
      </c>
      <c r="I545" s="591">
        <f t="shared" si="74"/>
        <v>100</v>
      </c>
    </row>
    <row r="546" spans="1:9" ht="13.5">
      <c r="A546" s="537" t="s">
        <v>758</v>
      </c>
      <c r="B546" s="550" t="s">
        <v>731</v>
      </c>
      <c r="C546" s="551">
        <v>3111</v>
      </c>
      <c r="D546" s="552" t="s">
        <v>190</v>
      </c>
      <c r="E546" s="546">
        <v>400000</v>
      </c>
      <c r="F546" s="546">
        <v>275000</v>
      </c>
      <c r="G546" s="546">
        <v>0</v>
      </c>
      <c r="H546" s="546">
        <f>F546+G546</f>
        <v>275000</v>
      </c>
      <c r="I546" s="591">
        <f t="shared" si="74"/>
        <v>100</v>
      </c>
    </row>
    <row r="547" spans="1:9" ht="13.5">
      <c r="A547" s="537" t="s">
        <v>758</v>
      </c>
      <c r="B547" s="550"/>
      <c r="C547" s="551">
        <v>312</v>
      </c>
      <c r="D547" s="552" t="s">
        <v>44</v>
      </c>
      <c r="E547" s="546">
        <v>14000</v>
      </c>
      <c r="F547" s="546">
        <f>F548</f>
        <v>18000</v>
      </c>
      <c r="G547" s="546">
        <f>G548</f>
        <v>0</v>
      </c>
      <c r="H547" s="546">
        <f>H548</f>
        <v>18000</v>
      </c>
      <c r="I547" s="591">
        <f t="shared" si="74"/>
        <v>100</v>
      </c>
    </row>
    <row r="548" spans="1:9" ht="13.5">
      <c r="A548" s="537" t="s">
        <v>758</v>
      </c>
      <c r="B548" s="550" t="s">
        <v>732</v>
      </c>
      <c r="C548" s="551">
        <v>3121</v>
      </c>
      <c r="D548" s="552" t="s">
        <v>44</v>
      </c>
      <c r="E548" s="546">
        <v>14000</v>
      </c>
      <c r="F548" s="546">
        <v>18000</v>
      </c>
      <c r="G548" s="546">
        <v>0</v>
      </c>
      <c r="H548" s="546">
        <f>F548+G548</f>
        <v>18000</v>
      </c>
      <c r="I548" s="591">
        <f t="shared" si="74"/>
        <v>100</v>
      </c>
    </row>
    <row r="549" spans="1:9" ht="13.5">
      <c r="A549" s="537" t="s">
        <v>758</v>
      </c>
      <c r="B549" s="550"/>
      <c r="C549" s="551">
        <v>313</v>
      </c>
      <c r="D549" s="552" t="s">
        <v>45</v>
      </c>
      <c r="E549" s="546">
        <v>68800</v>
      </c>
      <c r="F549" s="546">
        <f>F550</f>
        <v>45000</v>
      </c>
      <c r="G549" s="546">
        <f>G550</f>
        <v>0</v>
      </c>
      <c r="H549" s="546">
        <f>H550</f>
        <v>45000</v>
      </c>
      <c r="I549" s="591">
        <f t="shared" si="74"/>
        <v>100</v>
      </c>
    </row>
    <row r="550" spans="1:9" ht="13.5">
      <c r="A550" s="537" t="s">
        <v>758</v>
      </c>
      <c r="B550" s="550" t="s">
        <v>735</v>
      </c>
      <c r="C550" s="551">
        <v>3132</v>
      </c>
      <c r="D550" s="552" t="s">
        <v>191</v>
      </c>
      <c r="E550" s="546">
        <v>62000</v>
      </c>
      <c r="F550" s="546">
        <v>45000</v>
      </c>
      <c r="G550" s="546">
        <v>0</v>
      </c>
      <c r="H550" s="546">
        <f>F550+G550</f>
        <v>45000</v>
      </c>
      <c r="I550" s="591">
        <f t="shared" si="74"/>
        <v>100</v>
      </c>
    </row>
    <row r="551" spans="1:9" s="460" customFormat="1" ht="13.5">
      <c r="A551" s="539" t="s">
        <v>758</v>
      </c>
      <c r="B551" s="548"/>
      <c r="C551" s="536">
        <v>32</v>
      </c>
      <c r="D551" s="549" t="s">
        <v>48</v>
      </c>
      <c r="E551" s="545">
        <v>41500</v>
      </c>
      <c r="F551" s="545">
        <f>F552+F554</f>
        <v>74000</v>
      </c>
      <c r="G551" s="545">
        <f>G552+G554</f>
        <v>10000</v>
      </c>
      <c r="H551" s="545">
        <f>H552+H554</f>
        <v>84000</v>
      </c>
      <c r="I551" s="591">
        <f t="shared" si="74"/>
        <v>113.51351351351352</v>
      </c>
    </row>
    <row r="552" spans="1:9" ht="13.5">
      <c r="A552" s="537" t="s">
        <v>758</v>
      </c>
      <c r="B552" s="550"/>
      <c r="C552" s="551">
        <v>321</v>
      </c>
      <c r="D552" s="552" t="s">
        <v>49</v>
      </c>
      <c r="E552" s="546">
        <f>SUM(E553:E560)</f>
        <v>236000</v>
      </c>
      <c r="F552" s="546">
        <f>SUM(F553)</f>
        <v>5000</v>
      </c>
      <c r="G552" s="546">
        <f>SUM(G553)</f>
        <v>0</v>
      </c>
      <c r="H552" s="546">
        <f>SUM(H553)</f>
        <v>5000</v>
      </c>
      <c r="I552" s="591">
        <f t="shared" si="74"/>
        <v>100</v>
      </c>
    </row>
    <row r="553" spans="1:9" ht="13.5">
      <c r="A553" s="537" t="s">
        <v>758</v>
      </c>
      <c r="B553" s="550" t="s">
        <v>772</v>
      </c>
      <c r="C553" s="551">
        <v>3214</v>
      </c>
      <c r="D553" s="552" t="s">
        <v>193</v>
      </c>
      <c r="E553" s="546">
        <v>18000</v>
      </c>
      <c r="F553" s="546">
        <v>5000</v>
      </c>
      <c r="G553" s="546">
        <v>0</v>
      </c>
      <c r="H553" s="546">
        <f>F553+G553</f>
        <v>5000</v>
      </c>
      <c r="I553" s="591">
        <f t="shared" si="74"/>
        <v>100</v>
      </c>
    </row>
    <row r="554" spans="1:9" ht="13.5">
      <c r="A554" s="556" t="s">
        <v>416</v>
      </c>
      <c r="B554" s="550"/>
      <c r="C554" s="551">
        <v>322</v>
      </c>
      <c r="D554" s="552" t="s">
        <v>53</v>
      </c>
      <c r="E554" s="546">
        <f>SUM(E555:E560)</f>
        <v>109000</v>
      </c>
      <c r="F554" s="546">
        <f>SUM(F555+F556)</f>
        <v>69000</v>
      </c>
      <c r="G554" s="546">
        <f>SUM(G555+G556)</f>
        <v>10000</v>
      </c>
      <c r="H554" s="546">
        <f>SUM(H555+H556)</f>
        <v>79000</v>
      </c>
      <c r="I554" s="591">
        <f t="shared" si="74"/>
        <v>114.4927536231884</v>
      </c>
    </row>
    <row r="555" spans="1:9" ht="13.5">
      <c r="A555" s="693" t="s">
        <v>416</v>
      </c>
      <c r="B555" s="561" t="s">
        <v>773</v>
      </c>
      <c r="C555" s="587">
        <v>3221</v>
      </c>
      <c r="D555" s="554" t="s">
        <v>54</v>
      </c>
      <c r="E555" s="543">
        <v>16000</v>
      </c>
      <c r="F555" s="543">
        <v>69000</v>
      </c>
      <c r="G555" s="543">
        <v>0</v>
      </c>
      <c r="H555" s="543">
        <f>F555+G555</f>
        <v>69000</v>
      </c>
      <c r="I555" s="694">
        <f t="shared" si="74"/>
        <v>100</v>
      </c>
    </row>
    <row r="556" spans="1:9" ht="14.25" thickBot="1">
      <c r="A556" s="695" t="s">
        <v>416</v>
      </c>
      <c r="B556" s="572"/>
      <c r="C556" s="573">
        <v>3225</v>
      </c>
      <c r="D556" s="574" t="s">
        <v>795</v>
      </c>
      <c r="E556" s="575"/>
      <c r="F556" s="575">
        <v>0</v>
      </c>
      <c r="G556" s="575">
        <v>10000</v>
      </c>
      <c r="H556" s="575">
        <f>F556+G556</f>
        <v>10000</v>
      </c>
      <c r="I556" s="595">
        <v>0</v>
      </c>
    </row>
    <row r="557" spans="1:9" ht="14.25" thickTop="1">
      <c r="A557" s="590"/>
      <c r="B557" s="578"/>
      <c r="C557" s="578"/>
      <c r="D557" s="583"/>
      <c r="E557" s="571"/>
      <c r="F557" s="557"/>
      <c r="G557" s="557"/>
      <c r="H557" s="557"/>
      <c r="I557" s="768">
        <f>AVERAGE(H559/F559*100)</f>
        <v>100</v>
      </c>
    </row>
    <row r="558" spans="1:9" ht="13.5">
      <c r="A558" s="590"/>
      <c r="B558" s="578"/>
      <c r="C558" s="578"/>
      <c r="D558" s="583" t="s">
        <v>188</v>
      </c>
      <c r="E558" s="567"/>
      <c r="F558" s="557"/>
      <c r="G558" s="557"/>
      <c r="H558" s="557"/>
      <c r="I558" s="767"/>
    </row>
    <row r="559" spans="1:9" s="634" customFormat="1" ht="15">
      <c r="A559" s="629"/>
      <c r="B559" s="630"/>
      <c r="C559" s="630"/>
      <c r="D559" s="631" t="s">
        <v>759</v>
      </c>
      <c r="E559" s="632">
        <f>SUM(E560+E569)</f>
        <v>51500</v>
      </c>
      <c r="F559" s="633">
        <f>SUM(F560)</f>
        <v>31800</v>
      </c>
      <c r="G559" s="633">
        <f>SUM(G560)</f>
        <v>0</v>
      </c>
      <c r="H559" s="633">
        <f>SUM(H560)</f>
        <v>31800</v>
      </c>
      <c r="I559" s="767"/>
    </row>
    <row r="560" spans="1:9" s="460" customFormat="1" ht="13.5">
      <c r="A560" s="539" t="s">
        <v>760</v>
      </c>
      <c r="B560" s="548"/>
      <c r="C560" s="536">
        <v>32</v>
      </c>
      <c r="D560" s="549" t="s">
        <v>48</v>
      </c>
      <c r="E560" s="545">
        <v>41500</v>
      </c>
      <c r="F560" s="545">
        <f>F561</f>
        <v>31800</v>
      </c>
      <c r="G560" s="545">
        <f>G561</f>
        <v>0</v>
      </c>
      <c r="H560" s="545">
        <f>H561</f>
        <v>31800</v>
      </c>
      <c r="I560" s="591">
        <f>AVERAGE(H560/F560*100)</f>
        <v>100</v>
      </c>
    </row>
    <row r="561" spans="1:9" ht="13.5">
      <c r="A561" s="537" t="s">
        <v>760</v>
      </c>
      <c r="B561" s="550"/>
      <c r="C561" s="551">
        <v>321</v>
      </c>
      <c r="D561" s="552" t="s">
        <v>49</v>
      </c>
      <c r="E561" s="546" t="e">
        <f>SUM(E562:E568)</f>
        <v>#REF!</v>
      </c>
      <c r="F561" s="546">
        <f>SUM(F562)</f>
        <v>31800</v>
      </c>
      <c r="G561" s="546">
        <f>SUM(G562)</f>
        <v>0</v>
      </c>
      <c r="H561" s="546">
        <f>SUM(H562)</f>
        <v>31800</v>
      </c>
      <c r="I561" s="591">
        <f>AVERAGE(H561/F561*100)</f>
        <v>100</v>
      </c>
    </row>
    <row r="562" spans="1:9" ht="14.25" thickBot="1">
      <c r="A562" s="537" t="s">
        <v>760</v>
      </c>
      <c r="B562" s="572" t="s">
        <v>774</v>
      </c>
      <c r="C562" s="573">
        <v>3213</v>
      </c>
      <c r="D562" s="574" t="s">
        <v>52</v>
      </c>
      <c r="E562" s="575">
        <v>10000</v>
      </c>
      <c r="F562" s="575">
        <v>31800</v>
      </c>
      <c r="G562" s="575">
        <v>0</v>
      </c>
      <c r="H562" s="575">
        <f>F562+G562</f>
        <v>31800</v>
      </c>
      <c r="I562" s="595">
        <f>AVERAGE(H562/F562*100)</f>
        <v>100</v>
      </c>
    </row>
    <row r="563" spans="1:9" ht="14.25" thickTop="1">
      <c r="A563" s="590"/>
      <c r="B563" s="578"/>
      <c r="C563" s="578"/>
      <c r="D563" s="583" t="s">
        <v>184</v>
      </c>
      <c r="E563" s="571"/>
      <c r="F563" s="557"/>
      <c r="G563" s="557"/>
      <c r="H563" s="557"/>
      <c r="I563" s="768">
        <f>AVERAGE(H565/F565*100)</f>
        <v>124.69135802469135</v>
      </c>
    </row>
    <row r="564" spans="1:9" ht="13.5">
      <c r="A564" s="590"/>
      <c r="B564" s="578"/>
      <c r="C564" s="578"/>
      <c r="D564" s="583" t="s">
        <v>188</v>
      </c>
      <c r="E564" s="567"/>
      <c r="F564" s="557"/>
      <c r="G564" s="557"/>
      <c r="H564" s="557"/>
      <c r="I564" s="767"/>
    </row>
    <row r="565" spans="1:9" s="634" customFormat="1" ht="15">
      <c r="A565" s="629"/>
      <c r="B565" s="630"/>
      <c r="C565" s="630"/>
      <c r="D565" s="631" t="s">
        <v>761</v>
      </c>
      <c r="E565" s="632" t="e">
        <f>SUM(#REF!+E573)</f>
        <v>#REF!</v>
      </c>
      <c r="F565" s="633">
        <f>SUM(F566)</f>
        <v>16200</v>
      </c>
      <c r="G565" s="633">
        <f>SUM(G566)</f>
        <v>4000</v>
      </c>
      <c r="H565" s="633">
        <f>SUM(H566)</f>
        <v>20200</v>
      </c>
      <c r="I565" s="767"/>
    </row>
    <row r="566" spans="1:9" s="460" customFormat="1" ht="13.5">
      <c r="A566" s="539" t="s">
        <v>762</v>
      </c>
      <c r="B566" s="548"/>
      <c r="C566" s="536">
        <v>32</v>
      </c>
      <c r="D566" s="549" t="s">
        <v>48</v>
      </c>
      <c r="E566" s="545">
        <v>41500</v>
      </c>
      <c r="F566" s="545">
        <f>F567+F569</f>
        <v>16200</v>
      </c>
      <c r="G566" s="545">
        <f>G567+G569</f>
        <v>4000</v>
      </c>
      <c r="H566" s="545">
        <f>H567+H569</f>
        <v>20200</v>
      </c>
      <c r="I566" s="591">
        <f>AVERAGE(H566/F566*100)</f>
        <v>124.69135802469135</v>
      </c>
    </row>
    <row r="567" spans="1:9" ht="13.5">
      <c r="A567" s="537" t="s">
        <v>762</v>
      </c>
      <c r="B567" s="550"/>
      <c r="C567" s="551">
        <v>323</v>
      </c>
      <c r="D567" s="552" t="s">
        <v>57</v>
      </c>
      <c r="E567" s="546" t="e">
        <f>SUM(E568:E575)</f>
        <v>#REF!</v>
      </c>
      <c r="F567" s="546">
        <f>SUM(F568)</f>
        <v>12200</v>
      </c>
      <c r="G567" s="546">
        <f>SUM(G568)</f>
        <v>4000</v>
      </c>
      <c r="H567" s="546">
        <f>SUM(H568)</f>
        <v>16200</v>
      </c>
      <c r="I567" s="591">
        <f>AVERAGE(H567/F567*100)</f>
        <v>132.78688524590163</v>
      </c>
    </row>
    <row r="568" spans="1:9" ht="13.5">
      <c r="A568" s="537" t="s">
        <v>762</v>
      </c>
      <c r="B568" s="550" t="s">
        <v>775</v>
      </c>
      <c r="C568" s="551">
        <v>3233</v>
      </c>
      <c r="D568" s="552" t="s">
        <v>60</v>
      </c>
      <c r="E568" s="546">
        <v>25000</v>
      </c>
      <c r="F568" s="546">
        <v>12200</v>
      </c>
      <c r="G568" s="546">
        <v>4000</v>
      </c>
      <c r="H568" s="546">
        <f>F568+G568</f>
        <v>16200</v>
      </c>
      <c r="I568" s="591">
        <f>AVERAGE(H568/F568*100)</f>
        <v>132.78688524590163</v>
      </c>
    </row>
    <row r="569" spans="1:9" ht="13.5">
      <c r="A569" s="537" t="s">
        <v>762</v>
      </c>
      <c r="B569" s="550"/>
      <c r="C569" s="551">
        <v>329</v>
      </c>
      <c r="D569" s="552" t="s">
        <v>66</v>
      </c>
      <c r="E569" s="546">
        <f>SUM(E570:E570)</f>
        <v>10000</v>
      </c>
      <c r="F569" s="546">
        <f>SUM(F570:F570)</f>
        <v>4000</v>
      </c>
      <c r="G569" s="546">
        <f>SUM(G570:G570)</f>
        <v>0</v>
      </c>
      <c r="H569" s="546">
        <f>SUM(H570:H570)</f>
        <v>4000</v>
      </c>
      <c r="I569" s="591">
        <f>AVERAGE(H569/F569*100)</f>
        <v>100</v>
      </c>
    </row>
    <row r="570" spans="1:9" ht="14.25" thickBot="1">
      <c r="A570" s="537" t="s">
        <v>762</v>
      </c>
      <c r="B570" s="550" t="s">
        <v>776</v>
      </c>
      <c r="C570" s="551">
        <v>3293</v>
      </c>
      <c r="D570" s="552" t="s">
        <v>69</v>
      </c>
      <c r="E570" s="546">
        <v>10000</v>
      </c>
      <c r="F570" s="546">
        <v>4000</v>
      </c>
      <c r="G570" s="546">
        <v>0</v>
      </c>
      <c r="H570" s="546">
        <f>F570+G570</f>
        <v>4000</v>
      </c>
      <c r="I570" s="591">
        <f>AVERAGE(H570/F570*100)</f>
        <v>100</v>
      </c>
    </row>
    <row r="571" spans="1:9" ht="18" thickBot="1">
      <c r="A571" s="769" t="s">
        <v>112</v>
      </c>
      <c r="B571" s="770"/>
      <c r="C571" s="770"/>
      <c r="D571" s="771"/>
      <c r="E571" s="589" t="e">
        <f>SUM(E8+#REF!+#REF!+#REF!+#REF!+#REF!+#REF!+#REF!+#REF!+#REF!)</f>
        <v>#REF!</v>
      </c>
      <c r="F571" s="589">
        <f>SUM(F9+F91+F100+F115+F129+F136+F144+F151+F181+F188+F202+F238+F245+F252+F269+F278+F291+F307+F382+F429+F520+F528+F540)</f>
        <v>16139000</v>
      </c>
      <c r="G571" s="589">
        <f>SUM(G9+G91+G100+G115+G129+G136+G144+G151+G181+G188+G202+G238+G245+G252+G269+G278+G291+G307+G382+G429+G520+G528+G540)</f>
        <v>633941.52</v>
      </c>
      <c r="H571" s="589">
        <f>SUM(H9+H91+H100+H115+H129+H136+H144+H151+H181+H188+H202+H238+H245+H252+H269+H278+H291+H307+H382+H429+H520+H528+H540)</f>
        <v>16772941.52</v>
      </c>
      <c r="I571" s="619"/>
    </row>
  </sheetData>
  <sheetProtection/>
  <mergeCells count="99">
    <mergeCell ref="I557:I559"/>
    <mergeCell ref="I563:I565"/>
    <mergeCell ref="I502:I504"/>
    <mergeCell ref="I514:I516"/>
    <mergeCell ref="I423:I425"/>
    <mergeCell ref="I470:I472"/>
    <mergeCell ref="I450:I452"/>
    <mergeCell ref="I444:I446"/>
    <mergeCell ref="I482:I484"/>
    <mergeCell ref="I521:I523"/>
    <mergeCell ref="A91:D91"/>
    <mergeCell ref="A238:D238"/>
    <mergeCell ref="D232:D233"/>
    <mergeCell ref="A269:D269"/>
    <mergeCell ref="A278:D278"/>
    <mergeCell ref="A136:D136"/>
    <mergeCell ref="A129:D129"/>
    <mergeCell ref="A115:D115"/>
    <mergeCell ref="A144:D144"/>
    <mergeCell ref="A100:D100"/>
    <mergeCell ref="A188:D188"/>
    <mergeCell ref="A202:D202"/>
    <mergeCell ref="A429:D429"/>
    <mergeCell ref="A307:D307"/>
    <mergeCell ref="A382:D382"/>
    <mergeCell ref="A245:D245"/>
    <mergeCell ref="A252:D252"/>
    <mergeCell ref="A291:D291"/>
    <mergeCell ref="I356:I358"/>
    <mergeCell ref="I362:I364"/>
    <mergeCell ref="I368:I370"/>
    <mergeCell ref="I395:I397"/>
    <mergeCell ref="I389:I391"/>
    <mergeCell ref="I344:I346"/>
    <mergeCell ref="I332:I334"/>
    <mergeCell ref="I338:I340"/>
    <mergeCell ref="I350:I352"/>
    <mergeCell ref="I374:I376"/>
    <mergeCell ref="I383:I385"/>
    <mergeCell ref="I253:I255"/>
    <mergeCell ref="I259:I261"/>
    <mergeCell ref="I270:I272"/>
    <mergeCell ref="I316:I318"/>
    <mergeCell ref="I326:I328"/>
    <mergeCell ref="I292:I294"/>
    <mergeCell ref="I298:I300"/>
    <mergeCell ref="I308:I310"/>
    <mergeCell ref="A3:F3"/>
    <mergeCell ref="A8:D8"/>
    <mergeCell ref="A7:D7"/>
    <mergeCell ref="I122:I124"/>
    <mergeCell ref="I195:I197"/>
    <mergeCell ref="A151:D151"/>
    <mergeCell ref="A181:D181"/>
    <mergeCell ref="D154:D155"/>
    <mergeCell ref="I169:I171"/>
    <mergeCell ref="I175:I177"/>
    <mergeCell ref="I182:I184"/>
    <mergeCell ref="I458:I460"/>
    <mergeCell ref="I438:I440"/>
    <mergeCell ref="I430:I432"/>
    <mergeCell ref="I407:I409"/>
    <mergeCell ref="I279:I281"/>
    <mergeCell ref="I285:I287"/>
    <mergeCell ref="A1:I1"/>
    <mergeCell ref="A2:I2"/>
    <mergeCell ref="I10:I12"/>
    <mergeCell ref="I26:I28"/>
    <mergeCell ref="A9:D9"/>
    <mergeCell ref="I85:I87"/>
    <mergeCell ref="I79:I81"/>
    <mergeCell ref="I508:I510"/>
    <mergeCell ref="I529:I530"/>
    <mergeCell ref="A540:D540"/>
    <mergeCell ref="I541:I543"/>
    <mergeCell ref="I57:I59"/>
    <mergeCell ref="I67:I69"/>
    <mergeCell ref="I73:I75"/>
    <mergeCell ref="I116:I118"/>
    <mergeCell ref="I152:I155"/>
    <mergeCell ref="I231:I233"/>
    <mergeCell ref="I246:I248"/>
    <mergeCell ref="I101:I103"/>
    <mergeCell ref="I130:I132"/>
    <mergeCell ref="I203:I205"/>
    <mergeCell ref="A571:D571"/>
    <mergeCell ref="A528:D528"/>
    <mergeCell ref="A520:D520"/>
    <mergeCell ref="I489:I491"/>
    <mergeCell ref="I496:I498"/>
    <mergeCell ref="I414:I416"/>
    <mergeCell ref="I189:I191"/>
    <mergeCell ref="I145:I147"/>
    <mergeCell ref="I224:I226"/>
    <mergeCell ref="I239:I241"/>
    <mergeCell ref="I137:I139"/>
    <mergeCell ref="I92:I94"/>
    <mergeCell ref="I212:I214"/>
    <mergeCell ref="I218:I220"/>
  </mergeCells>
  <printOptions horizontalCentered="1"/>
  <pageMargins left="0.2362204724409449" right="0.2362204724409449" top="0.35433070866141736" bottom="0.4724409448818898" header="0.31496062992125984" footer="0.31496062992125984"/>
  <pageSetup fitToHeight="14" horizontalDpi="600" verticalDpi="600" orientation="landscape" paperSize="9" scale="80" r:id="rId1"/>
  <headerFooter>
    <oddFooter>&amp;CStranica &amp;P od &amp;N</oddFooter>
  </headerFooter>
  <rowBreaks count="15" manualBreakCount="15">
    <brk id="44" min="4" max="8" man="1"/>
    <brk id="90" min="4" max="8" man="1"/>
    <brk id="128" min="4" max="8" man="1"/>
    <brk id="164" min="4" max="8" man="1"/>
    <brk id="194" min="4" max="8" man="1"/>
    <brk id="237" min="4" max="8" man="1"/>
    <brk id="277" min="4" max="8" man="1"/>
    <brk id="315" min="4" max="8" man="1"/>
    <brk id="349" min="4" max="8" man="1"/>
    <brk id="381" min="4" max="8" man="1"/>
    <brk id="413" min="4" max="8" man="1"/>
    <brk id="449" min="4" max="8" man="1"/>
    <brk id="488" min="4" max="8" man="1"/>
    <brk id="519" min="4" max="8" man="1"/>
    <brk id="556" min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2021-09-20T09:22:06Z</cp:lastPrinted>
  <dcterms:created xsi:type="dcterms:W3CDTF">2005-09-08T07:24:42Z</dcterms:created>
  <dcterms:modified xsi:type="dcterms:W3CDTF">2021-09-20T09:22:12Z</dcterms:modified>
  <cp:category/>
  <cp:version/>
  <cp:contentType/>
  <cp:contentStatus/>
</cp:coreProperties>
</file>